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9132" windowHeight="4452" activeTab="1"/>
  </bookViews>
  <sheets>
    <sheet name="Hoja1" sheetId="1" r:id="rId1"/>
    <sheet name="Hoja3" sheetId="2" r:id="rId2"/>
    <sheet name="Hoja2" sheetId="3" r:id="rId3"/>
  </sheets>
  <definedNames/>
  <calcPr fullCalcOnLoad="1"/>
</workbook>
</file>

<file path=xl/sharedStrings.xml><?xml version="1.0" encoding="utf-8"?>
<sst xmlns="http://schemas.openxmlformats.org/spreadsheetml/2006/main" count="278" uniqueCount="107">
  <si>
    <t>T.P. N° 1 - Costo Operativo de la Maquinaria Agrícola</t>
  </si>
  <si>
    <t>Modalidad de operación</t>
  </si>
  <si>
    <t>Consignas de trabajo:</t>
  </si>
  <si>
    <t>1) En el cuadro N° 1, calcule los Umbrales de amortización de los implementos y los Usos Reales anuales de cada uno</t>
  </si>
  <si>
    <t>2) ¿Cual es el criterio que se sigue para determinar en que caso las amortizaciones son costos fijos o variables?</t>
  </si>
  <si>
    <t>3) Realice el análisis dimensional de los costos fijos y variables. ¿Qué resulta de su análisis?. Explique</t>
  </si>
  <si>
    <t>4) Proponga un modelo para la estimación de los Costos Medios Totales de cada labor. ¿Qué otra variable independiente</t>
  </si>
  <si>
    <t xml:space="preserve">    (X) podría considerar en el estudio?</t>
  </si>
  <si>
    <t>Valor a nuevo</t>
  </si>
  <si>
    <t>C.G.C. y R.</t>
  </si>
  <si>
    <t>Vida Util</t>
  </si>
  <si>
    <t>Top</t>
  </si>
  <si>
    <t>Nº de</t>
  </si>
  <si>
    <t xml:space="preserve">       USO REAL hs/año</t>
  </si>
  <si>
    <t>$</t>
  </si>
  <si>
    <t>1/hs</t>
  </si>
  <si>
    <t>Años</t>
  </si>
  <si>
    <t>Horas</t>
  </si>
  <si>
    <t>hs/año</t>
  </si>
  <si>
    <t>hs/Ha</t>
  </si>
  <si>
    <t>Veces</t>
  </si>
  <si>
    <t>Has.</t>
  </si>
  <si>
    <t>$/jornada 8 hs</t>
  </si>
  <si>
    <t>Gasoil</t>
  </si>
  <si>
    <t>$/litro</t>
  </si>
  <si>
    <t>Jornal Peón General</t>
  </si>
  <si>
    <t>Jornal Tractorista</t>
  </si>
  <si>
    <t>Cargas Sociales</t>
  </si>
  <si>
    <t>(30% del jornal)</t>
  </si>
  <si>
    <t>Tasa de Interés</t>
  </si>
  <si>
    <t>(8 %)</t>
  </si>
  <si>
    <t>Coef. Gastos de comb.</t>
  </si>
  <si>
    <t>Lt/HP*hs  (TRACTORES)</t>
  </si>
  <si>
    <t>Valor Residual Pasivo Rodados</t>
  </si>
  <si>
    <t>(30% valor nuevo)</t>
  </si>
  <si>
    <t>Valor Residual Pasivo Maq.</t>
  </si>
  <si>
    <t>(10% valor nuevo)</t>
  </si>
  <si>
    <t>CUADRO N° 1:  PLANILLA DE DATOS BASICOS</t>
  </si>
  <si>
    <t>USO&lt;UMBRAL</t>
  </si>
  <si>
    <t>USO&gt;UMBRAL</t>
  </si>
  <si>
    <t xml:space="preserve"> COSTO FIJO TOTAL</t>
  </si>
  <si>
    <t>$/año</t>
  </si>
  <si>
    <t xml:space="preserve">   - AMORTIZACIONES</t>
  </si>
  <si>
    <t xml:space="preserve">      A=(VN-VRP)/VU</t>
  </si>
  <si>
    <t>(V.U. en años)</t>
  </si>
  <si>
    <t xml:space="preserve">   - INTERESES</t>
  </si>
  <si>
    <t xml:space="preserve"> COSTO VARIABLE MEDIO</t>
  </si>
  <si>
    <t>$/hs</t>
  </si>
  <si>
    <t xml:space="preserve">   - MANO DE OBRA</t>
  </si>
  <si>
    <t xml:space="preserve">   - COMBUSTIBLE</t>
  </si>
  <si>
    <t xml:space="preserve">   - CONS Y REPARACIONES</t>
  </si>
  <si>
    <t xml:space="preserve">     VN*CGCR</t>
  </si>
  <si>
    <t xml:space="preserve">     (VN-VRP)/VU </t>
  </si>
  <si>
    <t>(VU en horas)</t>
  </si>
  <si>
    <t>CT ($/Año)= CFT ($/Año) + CMV ($/hs) * USO ANUAL (hs/año)</t>
  </si>
  <si>
    <t>USO ANUAL</t>
  </si>
  <si>
    <t>SUPERFICIE</t>
  </si>
  <si>
    <t>COSTO MEDIO</t>
  </si>
  <si>
    <t>COSTO TOTAL</t>
  </si>
  <si>
    <t>COSTO DEL TRACTOR 60 HP</t>
  </si>
  <si>
    <t>$/hs.</t>
  </si>
  <si>
    <t>Umbral de amortiza- ción</t>
  </si>
  <si>
    <t>Contratista</t>
  </si>
  <si>
    <t xml:space="preserve">    que cobra el contratista. Plantee la solución gráfica y analíticamente.</t>
  </si>
  <si>
    <t xml:space="preserve">    superficie mínima a trabajar con maquinaria propia para que el CMT en $/Ha  sea por lo menos igual a lo que</t>
  </si>
  <si>
    <t>Costo operativo del enrollado de alfalfa</t>
  </si>
  <si>
    <t xml:space="preserve"> 1 Tractor de 60 HP + cortadora-hileradora</t>
  </si>
  <si>
    <t xml:space="preserve"> 1 Tractor de 60 HP + Rastrillo estelar</t>
  </si>
  <si>
    <t>Enrolladora</t>
  </si>
  <si>
    <t>Cortadora - hileradora</t>
  </si>
  <si>
    <t>Rastrillo estelar</t>
  </si>
  <si>
    <t>Tractor  60 HP MF</t>
  </si>
  <si>
    <t>Tractor 100 HP MF</t>
  </si>
  <si>
    <t>Rendimiento en rollos</t>
  </si>
  <si>
    <t>rollos/Ha</t>
  </si>
  <si>
    <t>Capacidad de trabajo de la enrolladora</t>
  </si>
  <si>
    <t>rollos/hs</t>
  </si>
  <si>
    <t xml:space="preserve"> 1 Tractor de 100 HP + Enrolladodora</t>
  </si>
  <si>
    <t xml:space="preserve">     MONTO=[(VN+VRP)/2]*0.08</t>
  </si>
  <si>
    <t xml:space="preserve">      (JORN TRACT*1.3)/8=</t>
  </si>
  <si>
    <t>Potencia corte</t>
  </si>
  <si>
    <t>HP</t>
  </si>
  <si>
    <t>Potencia enrollado</t>
  </si>
  <si>
    <t xml:space="preserve">      0.16*POTENCIA*PRECIO GASOIL</t>
  </si>
  <si>
    <t>COSTO DEL TRACTOR EMPLEADO EN CORTE</t>
  </si>
  <si>
    <t>$/Ha</t>
  </si>
  <si>
    <t>Has</t>
  </si>
  <si>
    <t>COSTO DEL TRACTOR EMPLEADO EN VOLTEO</t>
  </si>
  <si>
    <t>COSTO DEL TRACTOR 100 HP</t>
  </si>
  <si>
    <t>COSTO DE LA CORTADORA - HILERADORA</t>
  </si>
  <si>
    <t>COSTO DEL RASTRILLO ESTELAR</t>
  </si>
  <si>
    <t>COSTO DE LA CORTADORA HILERADORA</t>
  </si>
  <si>
    <t>COSTO DE LA ENROLLADORA</t>
  </si>
  <si>
    <t>SINTESIS DEL COSTO DEL ENROLLADO DE ALFALFA</t>
  </si>
  <si>
    <t>CORTE</t>
  </si>
  <si>
    <t>VOLTEO</t>
  </si>
  <si>
    <t>ENROLLADO</t>
  </si>
  <si>
    <t>CMeT Tractor</t>
  </si>
  <si>
    <t>CMeT Implemento</t>
  </si>
  <si>
    <t>CMeT labor</t>
  </si>
  <si>
    <t>5) Proponga un modelo para la integración de los Costo Medio Total del enrollado. Interprete los resultados sugeridos</t>
  </si>
  <si>
    <t xml:space="preserve"> ROTOENFARDADORA JOHN DEERE 576</t>
  </si>
  <si>
    <t>COSTO OPERATIVO DEL ENROLLADO MECANICO DE ALFALFA CON UNA</t>
  </si>
  <si>
    <t>$/rollo</t>
  </si>
  <si>
    <t>COSTO DEL TRACTOR EMPLEADO EN EL ENROLLADO</t>
  </si>
  <si>
    <t>6) Sabiendo que un contratista cobra 2607 $/rollo de alfalfa y que una hectárea rinde 6 rollos/Ha, calcule cual es la</t>
  </si>
  <si>
    <t>Dólar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</si>
</sst>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_);\(#,##0\)"/>
    <numFmt numFmtId="173" formatCode="0_)"/>
    <numFmt numFmtId="174" formatCode="0.00_)"/>
    <numFmt numFmtId="175" formatCode="0.0"/>
    <numFmt numFmtId="176" formatCode="0.0_)"/>
    <numFmt numFmtId="177" formatCode="_ * #,##0.0_ ;_ * \-#,##0.0_ ;_ * &quot;-&quot;??_ ;_ @_ "/>
    <numFmt numFmtId="178" formatCode="_ * #,##0_ ;_ * \-#,##0_ ;_ * &quot;-&quot;??_ ;_ @_ "/>
    <numFmt numFmtId="179" formatCode="#,##0.0"/>
    <numFmt numFmtId="180" formatCode="0.000_)"/>
    <numFmt numFmtId="181" formatCode="0_ ;\-0\ "/>
    <numFmt numFmtId="182" formatCode="0.00000"/>
    <numFmt numFmtId="183" formatCode="0.0000"/>
    <numFmt numFmtId="184" formatCode="0.000"/>
    <numFmt numFmtId="185" formatCode="0.000000"/>
    <numFmt numFmtId="186" formatCode="0.0000000"/>
    <numFmt numFmtId="187" formatCode="#,000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.5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172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fill"/>
      <protection/>
    </xf>
    <xf numFmtId="171" fontId="0" fillId="0" borderId="0" xfId="49" applyFont="1" applyAlignment="1">
      <alignment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center"/>
    </xf>
    <xf numFmtId="2" fontId="0" fillId="0" borderId="0" xfId="0" applyNumberFormat="1" applyFont="1" applyAlignment="1" applyProtection="1">
      <alignment/>
      <protection/>
    </xf>
    <xf numFmtId="178" fontId="0" fillId="0" borderId="10" xfId="49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/>
    </xf>
    <xf numFmtId="178" fontId="0" fillId="0" borderId="0" xfId="49" applyNumberFormat="1" applyFont="1" applyAlignment="1">
      <alignment/>
    </xf>
    <xf numFmtId="2" fontId="0" fillId="0" borderId="10" xfId="0" applyNumberFormat="1" applyFont="1" applyBorder="1" applyAlignment="1">
      <alignment horizontal="center"/>
    </xf>
    <xf numFmtId="171" fontId="2" fillId="0" borderId="14" xfId="49" applyFont="1" applyBorder="1" applyAlignment="1" applyProtection="1">
      <alignment horizontal="center" vertical="center" wrapText="1"/>
      <protection/>
    </xf>
    <xf numFmtId="178" fontId="2" fillId="0" borderId="14" xfId="49" applyNumberFormat="1" applyFont="1" applyBorder="1" applyAlignment="1" applyProtection="1">
      <alignment horizontal="center" vertical="center" wrapText="1"/>
      <protection/>
    </xf>
    <xf numFmtId="172" fontId="0" fillId="0" borderId="10" xfId="0" applyNumberFormat="1" applyFont="1" applyBorder="1" applyAlignment="1" applyProtection="1">
      <alignment horizontal="right"/>
      <protection/>
    </xf>
    <xf numFmtId="181" fontId="2" fillId="0" borderId="11" xfId="49" applyNumberFormat="1" applyFont="1" applyBorder="1" applyAlignment="1" applyProtection="1">
      <alignment horizontal="center"/>
      <protection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1" fontId="0" fillId="0" borderId="0" xfId="49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181" fontId="0" fillId="0" borderId="10" xfId="49" applyNumberFormat="1" applyFont="1" applyFill="1" applyBorder="1" applyAlignment="1" applyProtection="1">
      <alignment horizontal="center"/>
      <protection/>
    </xf>
    <xf numFmtId="181" fontId="1" fillId="0" borderId="10" xfId="49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74" fontId="1" fillId="0" borderId="0" xfId="0" applyNumberFormat="1" applyFont="1" applyAlignment="1" applyProtection="1">
      <alignment/>
      <protection/>
    </xf>
    <xf numFmtId="174" fontId="0" fillId="0" borderId="0" xfId="0" applyNumberFormat="1" applyFont="1" applyAlignment="1" applyProtection="1">
      <alignment horizontal="fill"/>
      <protection/>
    </xf>
    <xf numFmtId="174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174" fontId="0" fillId="0" borderId="10" xfId="0" applyNumberFormat="1" applyFont="1" applyBorder="1" applyAlignment="1" applyProtection="1">
      <alignment horizontal="center"/>
      <protection/>
    </xf>
    <xf numFmtId="176" fontId="0" fillId="0" borderId="10" xfId="0" applyNumberFormat="1" applyFont="1" applyBorder="1" applyAlignment="1" applyProtection="1">
      <alignment horizontal="center"/>
      <protection/>
    </xf>
    <xf numFmtId="181" fontId="0" fillId="0" borderId="10" xfId="0" applyNumberFormat="1" applyFont="1" applyBorder="1" applyAlignment="1">
      <alignment horizontal="center"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181" fontId="0" fillId="0" borderId="0" xfId="0" applyNumberFormat="1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top" wrapText="1"/>
      <protection/>
    </xf>
    <xf numFmtId="0" fontId="5" fillId="0" borderId="16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left"/>
      <protection/>
    </xf>
    <xf numFmtId="0" fontId="0" fillId="0" borderId="17" xfId="0" applyFont="1" applyBorder="1" applyAlignment="1">
      <alignment/>
    </xf>
    <xf numFmtId="181" fontId="0" fillId="0" borderId="18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" fontId="1" fillId="0" borderId="0" xfId="0" applyNumberFormat="1" applyFont="1" applyBorder="1" applyAlignment="1" applyProtection="1">
      <alignment horizontal="left"/>
      <protection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 horizontal="fill"/>
      <protection/>
    </xf>
    <xf numFmtId="4" fontId="1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 horizontal="left"/>
      <protection/>
    </xf>
    <xf numFmtId="4" fontId="1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178" fontId="0" fillId="0" borderId="0" xfId="49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fill"/>
      <protection/>
    </xf>
    <xf numFmtId="2" fontId="1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fill"/>
      <protection/>
    </xf>
    <xf numFmtId="0" fontId="0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171" fontId="0" fillId="0" borderId="0" xfId="49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171" fontId="1" fillId="0" borderId="0" xfId="49" applyNumberFormat="1" applyFont="1" applyBorder="1" applyAlignment="1" applyProtection="1">
      <alignment/>
      <protection/>
    </xf>
    <xf numFmtId="171" fontId="0" fillId="0" borderId="0" xfId="49" applyNumberFormat="1" applyFont="1" applyBorder="1" applyAlignment="1" applyProtection="1">
      <alignment horizontal="fill"/>
      <protection/>
    </xf>
    <xf numFmtId="171" fontId="0" fillId="0" borderId="0" xfId="49" applyNumberFormat="1" applyFont="1" applyBorder="1" applyAlignment="1">
      <alignment/>
    </xf>
    <xf numFmtId="171" fontId="0" fillId="0" borderId="0" xfId="49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2" fillId="0" borderId="20" xfId="0" applyFont="1" applyBorder="1" applyAlignment="1">
      <alignment vertical="center"/>
    </xf>
    <xf numFmtId="174" fontId="1" fillId="0" borderId="0" xfId="0" applyNumberFormat="1" applyFont="1" applyAlignment="1" applyProtection="1">
      <alignment horizontal="right"/>
      <protection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173" fontId="0" fillId="0" borderId="11" xfId="0" applyNumberFormat="1" applyFont="1" applyBorder="1" applyAlignment="1" applyProtection="1">
      <alignment horizontal="center"/>
      <protection/>
    </xf>
    <xf numFmtId="173" fontId="0" fillId="0" borderId="21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181" fontId="2" fillId="0" borderId="12" xfId="49" applyNumberFormat="1" applyFont="1" applyBorder="1" applyAlignment="1" applyProtection="1">
      <alignment horizontal="center"/>
      <protection/>
    </xf>
    <xf numFmtId="181" fontId="2" fillId="0" borderId="21" xfId="49" applyNumberFormat="1" applyFont="1" applyBorder="1" applyAlignment="1" applyProtection="1">
      <alignment horizontal="center"/>
      <protection/>
    </xf>
    <xf numFmtId="178" fontId="0" fillId="0" borderId="18" xfId="49" applyNumberFormat="1" applyFont="1" applyBorder="1" applyAlignment="1" applyProtection="1">
      <alignment horizontal="center"/>
      <protection/>
    </xf>
    <xf numFmtId="181" fontId="1" fillId="0" borderId="14" xfId="49" applyNumberFormat="1" applyFont="1" applyBorder="1" applyAlignment="1" applyProtection="1">
      <alignment horizontal="center"/>
      <protection/>
    </xf>
    <xf numFmtId="181" fontId="1" fillId="0" borderId="20" xfId="49" applyNumberFormat="1" applyFont="1" applyBorder="1" applyAlignment="1" applyProtection="1">
      <alignment horizontal="center"/>
      <protection/>
    </xf>
    <xf numFmtId="181" fontId="0" fillId="0" borderId="11" xfId="49" applyNumberFormat="1" applyFont="1" applyBorder="1" applyAlignment="1" applyProtection="1">
      <alignment horizontal="center"/>
      <protection/>
    </xf>
    <xf numFmtId="181" fontId="0" fillId="0" borderId="21" xfId="49" applyNumberFormat="1" applyFont="1" applyFill="1" applyBorder="1" applyAlignment="1" applyProtection="1">
      <alignment horizontal="center"/>
      <protection/>
    </xf>
    <xf numFmtId="181" fontId="0" fillId="0" borderId="22" xfId="49" applyNumberFormat="1" applyFont="1" applyFill="1" applyBorder="1" applyAlignment="1" applyProtection="1">
      <alignment horizontal="center"/>
      <protection/>
    </xf>
    <xf numFmtId="2" fontId="0" fillId="0" borderId="21" xfId="0" applyNumberFormat="1" applyFont="1" applyBorder="1" applyAlignment="1" applyProtection="1">
      <alignment/>
      <protection/>
    </xf>
    <xf numFmtId="174" fontId="0" fillId="0" borderId="21" xfId="0" applyNumberFormat="1" applyFont="1" applyBorder="1" applyAlignment="1" applyProtection="1">
      <alignment/>
      <protection/>
    </xf>
    <xf numFmtId="0" fontId="0" fillId="0" borderId="23" xfId="0" applyFont="1" applyBorder="1" applyAlignment="1">
      <alignment/>
    </xf>
    <xf numFmtId="0" fontId="1" fillId="0" borderId="20" xfId="0" applyFont="1" applyBorder="1" applyAlignment="1" applyProtection="1">
      <alignment horizontal="center"/>
      <protection/>
    </xf>
    <xf numFmtId="174" fontId="0" fillId="0" borderId="21" xfId="0" applyNumberFormat="1" applyFont="1" applyBorder="1" applyAlignment="1" applyProtection="1">
      <alignment horizontal="center"/>
      <protection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76" fontId="0" fillId="0" borderId="17" xfId="0" applyNumberFormat="1" applyFont="1" applyBorder="1" applyAlignment="1" applyProtection="1">
      <alignment horizontal="center"/>
      <protection/>
    </xf>
    <xf numFmtId="2" fontId="0" fillId="0" borderId="21" xfId="0" applyNumberFormat="1" applyFont="1" applyBorder="1" applyAlignment="1">
      <alignment horizontal="center"/>
    </xf>
    <xf numFmtId="176" fontId="0" fillId="0" borderId="21" xfId="0" applyNumberFormat="1" applyFont="1" applyBorder="1" applyAlignment="1" applyProtection="1">
      <alignment horizontal="center"/>
      <protection/>
    </xf>
    <xf numFmtId="181" fontId="0" fillId="0" borderId="25" xfId="0" applyNumberFormat="1" applyFont="1" applyBorder="1" applyAlignment="1" applyProtection="1">
      <alignment horizontal="right"/>
      <protection/>
    </xf>
    <xf numFmtId="181" fontId="0" fillId="0" borderId="21" xfId="0" applyNumberFormat="1" applyFont="1" applyBorder="1" applyAlignment="1">
      <alignment horizontal="center"/>
    </xf>
    <xf numFmtId="181" fontId="0" fillId="0" borderId="24" xfId="0" applyNumberFormat="1" applyFont="1" applyBorder="1" applyAlignment="1" applyProtection="1">
      <alignment horizontal="right"/>
      <protection/>
    </xf>
    <xf numFmtId="2" fontId="1" fillId="0" borderId="21" xfId="0" applyNumberFormat="1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174" fontId="1" fillId="0" borderId="21" xfId="0" applyNumberFormat="1" applyFont="1" applyBorder="1" applyAlignment="1" applyProtection="1">
      <alignment/>
      <protection/>
    </xf>
    <xf numFmtId="174" fontId="0" fillId="0" borderId="14" xfId="0" applyNumberFormat="1" applyFont="1" applyBorder="1" applyAlignment="1" applyProtection="1">
      <alignment horizontal="center"/>
      <protection/>
    </xf>
    <xf numFmtId="174" fontId="0" fillId="0" borderId="12" xfId="0" applyNumberFormat="1" applyFont="1" applyBorder="1" applyAlignment="1" applyProtection="1">
      <alignment horizontal="center"/>
      <protection/>
    </xf>
    <xf numFmtId="2" fontId="0" fillId="0" borderId="16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21" xfId="0" applyNumberFormat="1" applyBorder="1" applyAlignment="1">
      <alignment/>
    </xf>
    <xf numFmtId="170" fontId="0" fillId="0" borderId="0" xfId="51" applyFont="1" applyAlignment="1">
      <alignment/>
    </xf>
    <xf numFmtId="170" fontId="6" fillId="0" borderId="0" xfId="51" applyFont="1" applyFill="1" applyBorder="1" applyAlignment="1" applyProtection="1">
      <alignment horizontal="center"/>
      <protection/>
    </xf>
    <xf numFmtId="44" fontId="0" fillId="0" borderId="0" xfId="0" applyNumberFormat="1" applyFont="1" applyAlignment="1">
      <alignment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 vertical="top" wrapText="1"/>
      <protection/>
    </xf>
    <xf numFmtId="0" fontId="5" fillId="0" borderId="16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171" fontId="2" fillId="0" borderId="18" xfId="49" applyFont="1" applyBorder="1" applyAlignment="1" applyProtection="1">
      <alignment horizontal="center" vertical="center" wrapText="1"/>
      <protection/>
    </xf>
    <xf numFmtId="171" fontId="2" fillId="0" borderId="24" xfId="49" applyFont="1" applyBorder="1" applyAlignment="1" applyProtection="1">
      <alignment horizontal="center" vertical="center" wrapText="1"/>
      <protection/>
    </xf>
    <xf numFmtId="171" fontId="2" fillId="0" borderId="17" xfId="49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178" fontId="2" fillId="0" borderId="11" xfId="49" applyNumberFormat="1" applyFont="1" applyBorder="1" applyAlignment="1" applyProtection="1">
      <alignment horizontal="center" vertical="center" wrapText="1"/>
      <protection/>
    </xf>
    <xf numFmtId="178" fontId="2" fillId="0" borderId="10" xfId="49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CMeT por rollo vs. Superficie</a:t>
            </a:r>
          </a:p>
        </c:rich>
      </c:tx>
      <c:layout>
        <c:manualLayout>
          <c:xMode val="factor"/>
          <c:yMode val="factor"/>
          <c:x val="-0.04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29"/>
          <c:w val="0.89575"/>
          <c:h val="0.793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Hoja3!$B$76:$B$78</c:f>
              <c:numCache/>
            </c:numRef>
          </c:xVal>
          <c:yVal>
            <c:numRef>
              <c:f>Hoja3!$J$76:$J$78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noFill/>
              </a:ln>
            </c:spPr>
          </c:marker>
          <c:xVal>
            <c:numRef>
              <c:f>Hoja3!$B$76:$B$78</c:f>
              <c:numCache/>
            </c:numRef>
          </c:xVal>
          <c:yVal>
            <c:numRef>
              <c:f>Hoja3!$K$76:$K$78</c:f>
              <c:numCache/>
            </c:numRef>
          </c:yVal>
          <c:smooth val="1"/>
        </c:ser>
        <c:axId val="59307570"/>
        <c:axId val="43882339"/>
      </c:scatterChart>
      <c:valAx>
        <c:axId val="59307570"/>
        <c:scaling>
          <c:orientation val="minMax"/>
          <c:max val="6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[Has.]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82339"/>
        <c:crosses val="autoZero"/>
        <c:crossBetween val="midCat"/>
        <c:dispUnits/>
        <c:majorUnit val="50"/>
        <c:minorUnit val="10"/>
      </c:valAx>
      <c:valAx>
        <c:axId val="43882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[$/rollo]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07570"/>
        <c:crossesAt val="10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83</xdr:row>
      <xdr:rowOff>66675</xdr:rowOff>
    </xdr:from>
    <xdr:to>
      <xdr:col>6</xdr:col>
      <xdr:colOff>180975</xdr:colOff>
      <xdr:row>110</xdr:row>
      <xdr:rowOff>9525</xdr:rowOff>
    </xdr:to>
    <xdr:graphicFrame>
      <xdr:nvGraphicFramePr>
        <xdr:cNvPr id="1" name="Gráfico 1"/>
        <xdr:cNvGraphicFramePr/>
      </xdr:nvGraphicFramePr>
      <xdr:xfrm>
        <a:off x="400050" y="14001750"/>
        <a:ext cx="48577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zoomScale="85" zoomScaleNormal="85" zoomScalePageLayoutView="0" workbookViewId="0" topLeftCell="A28">
      <selection activeCell="G110" sqref="B67:G110"/>
    </sheetView>
  </sheetViews>
  <sheetFormatPr defaultColWidth="11.421875" defaultRowHeight="12.75"/>
  <cols>
    <col min="1" max="1" width="26.421875" style="2" customWidth="1"/>
    <col min="2" max="2" width="12.28125" style="2" customWidth="1"/>
    <col min="3" max="3" width="8.7109375" style="2" customWidth="1"/>
    <col min="4" max="4" width="6.57421875" style="25" customWidth="1"/>
    <col min="5" max="5" width="13.421875" style="2" customWidth="1"/>
    <col min="6" max="6" width="12.8515625" style="2" customWidth="1"/>
    <col min="7" max="7" width="15.7109375" style="2" customWidth="1"/>
    <col min="8" max="8" width="9.421875" style="27" customWidth="1"/>
    <col min="9" max="11" width="5.7109375" style="15" customWidth="1"/>
    <col min="12" max="12" width="4.421875" style="2" customWidth="1"/>
    <col min="13" max="15" width="9.7109375" style="2" customWidth="1"/>
    <col min="16" max="16384" width="11.421875" style="2" customWidth="1"/>
  </cols>
  <sheetData>
    <row r="1" ht="12.75">
      <c r="A1" s="1" t="s">
        <v>0</v>
      </c>
    </row>
    <row r="2" ht="12.75">
      <c r="A2" s="1" t="s">
        <v>65</v>
      </c>
    </row>
    <row r="4" ht="12.75">
      <c r="A4" s="1" t="s">
        <v>1</v>
      </c>
    </row>
    <row r="6" ht="12.75">
      <c r="A6" s="2" t="s">
        <v>66</v>
      </c>
    </row>
    <row r="7" ht="12.75">
      <c r="A7" s="2" t="s">
        <v>67</v>
      </c>
    </row>
    <row r="8" ht="12.75">
      <c r="A8" s="2" t="s">
        <v>77</v>
      </c>
    </row>
    <row r="10" ht="12.75">
      <c r="A10" s="1" t="s">
        <v>2</v>
      </c>
    </row>
    <row r="12" ht="12.75">
      <c r="A12" s="2" t="s">
        <v>3</v>
      </c>
    </row>
    <row r="13" ht="12.75">
      <c r="A13" s="2" t="s">
        <v>4</v>
      </c>
    </row>
    <row r="14" ht="12.75">
      <c r="A14" s="2" t="s">
        <v>5</v>
      </c>
    </row>
    <row r="15" ht="12.75">
      <c r="A15" s="2" t="s">
        <v>6</v>
      </c>
    </row>
    <row r="16" ht="12.75">
      <c r="A16" s="2" t="s">
        <v>7</v>
      </c>
    </row>
    <row r="17" ht="12.75">
      <c r="A17" s="2" t="s">
        <v>100</v>
      </c>
    </row>
    <row r="18" ht="12.75">
      <c r="A18" s="2" t="s">
        <v>105</v>
      </c>
    </row>
    <row r="19" ht="12.75">
      <c r="A19" s="2" t="s">
        <v>64</v>
      </c>
    </row>
    <row r="20" ht="12.75">
      <c r="A20" s="2" t="s">
        <v>63</v>
      </c>
    </row>
    <row r="22" ht="12.75">
      <c r="A22" s="3" t="s">
        <v>102</v>
      </c>
    </row>
    <row r="23" ht="12.75">
      <c r="A23" s="3" t="s">
        <v>101</v>
      </c>
    </row>
    <row r="24" ht="12.75">
      <c r="A24" s="3" t="s">
        <v>37</v>
      </c>
    </row>
    <row r="26" spans="1:11" ht="24">
      <c r="A26" s="4"/>
      <c r="B26" s="5" t="s">
        <v>8</v>
      </c>
      <c r="C26" s="6" t="s">
        <v>9</v>
      </c>
      <c r="D26" s="154" t="s">
        <v>10</v>
      </c>
      <c r="E26" s="154"/>
      <c r="F26" s="5" t="s">
        <v>61</v>
      </c>
      <c r="G26" s="5" t="s">
        <v>11</v>
      </c>
      <c r="H26" s="30" t="s">
        <v>12</v>
      </c>
      <c r="I26" s="155" t="s">
        <v>13</v>
      </c>
      <c r="J26" s="156"/>
      <c r="K26" s="157"/>
    </row>
    <row r="27" spans="1:11" ht="13.5" thickBot="1">
      <c r="A27" s="33"/>
      <c r="B27" s="158" t="s">
        <v>14</v>
      </c>
      <c r="C27" s="158" t="s">
        <v>15</v>
      </c>
      <c r="D27" s="158" t="s">
        <v>16</v>
      </c>
      <c r="E27" s="158" t="s">
        <v>17</v>
      </c>
      <c r="F27" s="158" t="s">
        <v>18</v>
      </c>
      <c r="G27" s="158" t="s">
        <v>19</v>
      </c>
      <c r="H27" s="160" t="s">
        <v>20</v>
      </c>
      <c r="I27" s="29" t="s">
        <v>21</v>
      </c>
      <c r="J27" s="29" t="s">
        <v>21</v>
      </c>
      <c r="K27" s="29" t="s">
        <v>21</v>
      </c>
    </row>
    <row r="28" spans="1:11" ht="13.5" thickBot="1">
      <c r="A28" s="34"/>
      <c r="B28" s="158"/>
      <c r="C28" s="158"/>
      <c r="D28" s="158"/>
      <c r="E28" s="158"/>
      <c r="F28" s="159"/>
      <c r="G28" s="158"/>
      <c r="H28" s="161"/>
      <c r="I28" s="32">
        <v>150</v>
      </c>
      <c r="J28" s="109">
        <v>300</v>
      </c>
      <c r="K28" s="110">
        <v>500</v>
      </c>
    </row>
    <row r="29" spans="1:11" ht="13.5" thickBot="1">
      <c r="A29" s="10" t="s">
        <v>71</v>
      </c>
      <c r="B29" s="31">
        <f>54000*$B$48</f>
        <v>43200000</v>
      </c>
      <c r="C29" s="9">
        <v>7E-05</v>
      </c>
      <c r="D29" s="9">
        <v>15</v>
      </c>
      <c r="E29" s="104">
        <v>12000</v>
      </c>
      <c r="F29" s="107">
        <f>E29/D29</f>
        <v>800</v>
      </c>
      <c r="G29" s="105"/>
      <c r="H29" s="23">
        <v>1</v>
      </c>
      <c r="I29" s="112">
        <f>+I30+I31</f>
        <v>274.5</v>
      </c>
      <c r="J29" s="112">
        <f>+J30+J31</f>
        <v>549</v>
      </c>
      <c r="K29" s="113">
        <f>+K30+K31</f>
        <v>915</v>
      </c>
    </row>
    <row r="30" spans="1:11" ht="13.5" thickBot="1">
      <c r="A30" s="10" t="s">
        <v>69</v>
      </c>
      <c r="B30" s="31">
        <f>12000*$B$48</f>
        <v>9600000</v>
      </c>
      <c r="C30" s="9">
        <v>0.0002</v>
      </c>
      <c r="D30" s="9">
        <v>15</v>
      </c>
      <c r="E30" s="104">
        <v>10000</v>
      </c>
      <c r="F30" s="107">
        <f>E30/D30</f>
        <v>666.6666666666666</v>
      </c>
      <c r="G30" s="105">
        <v>0.33</v>
      </c>
      <c r="H30" s="111">
        <v>1</v>
      </c>
      <c r="I30" s="116">
        <f>$G30*$H30*$I$28</f>
        <v>49.5</v>
      </c>
      <c r="J30" s="115">
        <f>$G30*$H30*$J28</f>
        <v>99</v>
      </c>
      <c r="K30" s="115">
        <f>$G30*$H30*$K28</f>
        <v>165</v>
      </c>
    </row>
    <row r="31" spans="1:11" ht="12.75">
      <c r="A31" s="10" t="s">
        <v>70</v>
      </c>
      <c r="B31" s="31">
        <f>6458*B48</f>
        <v>5166400</v>
      </c>
      <c r="C31" s="9">
        <v>0.00025</v>
      </c>
      <c r="D31" s="9">
        <v>15</v>
      </c>
      <c r="E31" s="8">
        <v>12000</v>
      </c>
      <c r="F31" s="106">
        <f>E31/D31</f>
        <v>800</v>
      </c>
      <c r="G31" s="9">
        <v>1.5</v>
      </c>
      <c r="H31" s="23">
        <v>1</v>
      </c>
      <c r="I31" s="114">
        <f>$G31*$H31*$I28</f>
        <v>225</v>
      </c>
      <c r="J31" s="114">
        <f>$G31*$H31*$J28</f>
        <v>450</v>
      </c>
      <c r="K31" s="114">
        <f>$G31*$H31*$K28</f>
        <v>750</v>
      </c>
    </row>
    <row r="32" spans="1:11" ht="13.5" thickBot="1">
      <c r="A32" s="10" t="s">
        <v>72</v>
      </c>
      <c r="B32" s="31">
        <f>77104*B48</f>
        <v>61683200</v>
      </c>
      <c r="C32" s="9">
        <v>7E-05</v>
      </c>
      <c r="D32" s="9">
        <v>15</v>
      </c>
      <c r="E32" s="8">
        <v>12000</v>
      </c>
      <c r="F32" s="108">
        <f>E32/D32</f>
        <v>800</v>
      </c>
      <c r="G32" s="9"/>
      <c r="H32" s="23">
        <v>1</v>
      </c>
      <c r="I32" s="39">
        <f>+I33</f>
        <v>45</v>
      </c>
      <c r="J32" s="39">
        <f>+J33</f>
        <v>90</v>
      </c>
      <c r="K32" s="39">
        <f>+K33</f>
        <v>150</v>
      </c>
    </row>
    <row r="33" spans="1:11" ht="12.75" customHeight="1" thickBot="1">
      <c r="A33" s="7" t="s">
        <v>68</v>
      </c>
      <c r="B33" s="31">
        <f>53000*B48</f>
        <v>42400000</v>
      </c>
      <c r="C33" s="9">
        <v>0.00015</v>
      </c>
      <c r="D33" s="9">
        <v>15</v>
      </c>
      <c r="E33" s="104">
        <v>10000</v>
      </c>
      <c r="F33" s="107">
        <f>E33/D33</f>
        <v>666.6666666666666</v>
      </c>
      <c r="G33" s="105">
        <f>+B41/B42</f>
        <v>0.3</v>
      </c>
      <c r="H33" s="23">
        <v>1</v>
      </c>
      <c r="I33" s="38">
        <f>$G33*$H33*$I$28</f>
        <v>45</v>
      </c>
      <c r="J33" s="38">
        <f>$G33*$H33*$J28</f>
        <v>90</v>
      </c>
      <c r="K33" s="38">
        <f>$G33*$H33*$K28</f>
        <v>150</v>
      </c>
    </row>
    <row r="34" ht="12.75" customHeight="1"/>
    <row r="35" spans="1:6" ht="12.75" customHeight="1">
      <c r="A35" s="11" t="s">
        <v>23</v>
      </c>
      <c r="B35" s="12">
        <v>360</v>
      </c>
      <c r="C35" s="13" t="s">
        <v>24</v>
      </c>
      <c r="F35" s="142"/>
    </row>
    <row r="36" spans="1:3" ht="12.75" customHeight="1">
      <c r="A36" s="11" t="s">
        <v>25</v>
      </c>
      <c r="B36" s="12">
        <v>9977</v>
      </c>
      <c r="C36" s="13" t="s">
        <v>22</v>
      </c>
    </row>
    <row r="37" spans="1:3" ht="12.75" customHeight="1">
      <c r="A37" s="11" t="s">
        <v>26</v>
      </c>
      <c r="B37" s="12">
        <v>11130</v>
      </c>
      <c r="C37" s="13" t="s">
        <v>22</v>
      </c>
    </row>
    <row r="38" spans="1:3" ht="12.75" customHeight="1">
      <c r="A38" s="11" t="s">
        <v>27</v>
      </c>
      <c r="B38" s="12">
        <v>1.3</v>
      </c>
      <c r="C38" s="13" t="s">
        <v>28</v>
      </c>
    </row>
    <row r="39" spans="1:7" ht="12.75" customHeight="1">
      <c r="A39" s="11" t="s">
        <v>29</v>
      </c>
      <c r="B39" s="12">
        <v>0.08</v>
      </c>
      <c r="C39" s="13" t="s">
        <v>30</v>
      </c>
      <c r="G39" s="141"/>
    </row>
    <row r="40" spans="1:6" ht="12.75" customHeight="1">
      <c r="A40" s="11" t="s">
        <v>31</v>
      </c>
      <c r="B40" s="12">
        <v>0.16</v>
      </c>
      <c r="C40" s="13" t="s">
        <v>32</v>
      </c>
      <c r="F40" s="143"/>
    </row>
    <row r="41" spans="1:3" ht="12.75" customHeight="1">
      <c r="A41" s="11" t="s">
        <v>73</v>
      </c>
      <c r="B41" s="12">
        <v>6</v>
      </c>
      <c r="C41" s="13" t="s">
        <v>74</v>
      </c>
    </row>
    <row r="42" spans="1:3" ht="12.75" customHeight="1">
      <c r="A42" s="11" t="s">
        <v>75</v>
      </c>
      <c r="B42" s="12">
        <v>20</v>
      </c>
      <c r="C42" s="13" t="s">
        <v>76</v>
      </c>
    </row>
    <row r="43" spans="1:3" ht="12.75" customHeight="1">
      <c r="A43" s="11" t="s">
        <v>33</v>
      </c>
      <c r="B43" s="12">
        <v>0.3</v>
      </c>
      <c r="C43" s="13" t="s">
        <v>34</v>
      </c>
    </row>
    <row r="44" spans="1:3" ht="12.75" customHeight="1">
      <c r="A44" s="11" t="s">
        <v>35</v>
      </c>
      <c r="B44" s="12">
        <v>0.1</v>
      </c>
      <c r="C44" s="13" t="s">
        <v>36</v>
      </c>
    </row>
    <row r="45" spans="1:3" ht="12.75" customHeight="1">
      <c r="A45" s="11" t="s">
        <v>80</v>
      </c>
      <c r="B45" s="12">
        <v>60</v>
      </c>
      <c r="C45" s="13" t="s">
        <v>81</v>
      </c>
    </row>
    <row r="46" spans="1:3" ht="12.75" customHeight="1">
      <c r="A46" s="11" t="s">
        <v>82</v>
      </c>
      <c r="B46" s="12">
        <v>100</v>
      </c>
      <c r="C46" s="13" t="s">
        <v>81</v>
      </c>
    </row>
    <row r="47" spans="1:3" ht="12.75" customHeight="1">
      <c r="A47" s="2" t="s">
        <v>62</v>
      </c>
      <c r="B47" s="2">
        <f>+(12300*B35)/270</f>
        <v>16400</v>
      </c>
      <c r="C47" s="2" t="s">
        <v>103</v>
      </c>
    </row>
    <row r="48" spans="1:2" ht="12.75" customHeight="1">
      <c r="A48" s="11" t="s">
        <v>106</v>
      </c>
      <c r="B48" s="2">
        <v>800</v>
      </c>
    </row>
    <row r="49" spans="1:10" ht="12.75" customHeight="1">
      <c r="A49" s="3" t="s">
        <v>59</v>
      </c>
      <c r="D49" s="2"/>
      <c r="F49" s="3" t="s">
        <v>38</v>
      </c>
      <c r="H49" s="3" t="s">
        <v>39</v>
      </c>
      <c r="I49" s="2"/>
      <c r="J49" s="2"/>
    </row>
    <row r="50" spans="4:10" ht="12.75" customHeight="1">
      <c r="D50" s="2"/>
      <c r="H50" s="2"/>
      <c r="I50" s="2"/>
      <c r="J50" s="2"/>
    </row>
    <row r="51" spans="1:10" ht="12.75" customHeight="1">
      <c r="A51" s="3" t="s">
        <v>40</v>
      </c>
      <c r="B51" s="14"/>
      <c r="C51" s="14"/>
      <c r="D51" s="19" t="s">
        <v>41</v>
      </c>
      <c r="E51" s="14"/>
      <c r="F51" s="20">
        <f>SUM(F53:F55)</f>
        <v>4262400</v>
      </c>
      <c r="G51" s="14"/>
      <c r="H51" s="40">
        <f>SUM(H53:H55)</f>
        <v>2246400</v>
      </c>
      <c r="I51" s="2"/>
      <c r="J51" s="2"/>
    </row>
    <row r="52" spans="1:10" ht="12.75" customHeight="1" thickBot="1">
      <c r="A52" s="26" t="s">
        <v>42</v>
      </c>
      <c r="D52" s="21"/>
      <c r="H52" s="2"/>
      <c r="I52" s="2"/>
      <c r="J52" s="2"/>
    </row>
    <row r="53" spans="1:10" ht="12.75" customHeight="1" thickBot="1">
      <c r="A53" s="54" t="s">
        <v>43</v>
      </c>
      <c r="B53" s="54" t="s">
        <v>44</v>
      </c>
      <c r="D53" s="19" t="s">
        <v>41</v>
      </c>
      <c r="F53" s="117">
        <f>($B$29-($B$29*$B$43))/$D$29</f>
        <v>2016000</v>
      </c>
      <c r="H53" s="12">
        <v>0</v>
      </c>
      <c r="I53" s="2"/>
      <c r="J53" s="2"/>
    </row>
    <row r="54" spans="1:10" ht="12.75" customHeight="1">
      <c r="A54" s="26" t="s">
        <v>45</v>
      </c>
      <c r="D54" s="21"/>
      <c r="H54" s="2"/>
      <c r="I54" s="2"/>
      <c r="J54" s="2"/>
    </row>
    <row r="55" spans="1:10" ht="12.75" customHeight="1">
      <c r="A55" s="54" t="s">
        <v>78</v>
      </c>
      <c r="D55" s="19" t="s">
        <v>41</v>
      </c>
      <c r="F55" s="22">
        <f>(($B$29+$B$29*$B$43)/2)*$B$39</f>
        <v>2246400</v>
      </c>
      <c r="H55" s="44">
        <f>(($B$29+$B$29*$B$43)/2)*$B$39</f>
        <v>2246400</v>
      </c>
      <c r="I55" s="2"/>
      <c r="J55" s="2"/>
    </row>
    <row r="56" spans="4:10" ht="12.75" customHeight="1">
      <c r="D56" s="21"/>
      <c r="H56" s="2"/>
      <c r="I56" s="2"/>
      <c r="J56" s="2"/>
    </row>
    <row r="57" spans="1:10" ht="12.75" customHeight="1">
      <c r="A57" s="3" t="s">
        <v>46</v>
      </c>
      <c r="B57" s="14"/>
      <c r="C57" s="14"/>
      <c r="D57" s="19" t="s">
        <v>60</v>
      </c>
      <c r="E57" s="14"/>
      <c r="F57" s="41">
        <f>SUM(F58:F65)</f>
        <v>8288.625</v>
      </c>
      <c r="G57" s="42"/>
      <c r="H57" s="41">
        <f>SUM(H59:H65)</f>
        <v>10808.625</v>
      </c>
      <c r="I57" s="2"/>
      <c r="J57" s="2"/>
    </row>
    <row r="58" spans="1:10" ht="12.75" customHeight="1" thickBot="1">
      <c r="A58" s="26" t="s">
        <v>48</v>
      </c>
      <c r="D58" s="21"/>
      <c r="H58" s="2"/>
      <c r="I58" s="2"/>
      <c r="J58" s="2"/>
    </row>
    <row r="59" spans="1:10" ht="12.75" customHeight="1" thickBot="1">
      <c r="A59" s="54" t="s">
        <v>79</v>
      </c>
      <c r="D59" s="19" t="s">
        <v>60</v>
      </c>
      <c r="F59" s="118">
        <f>($B$37*$B$38/8)</f>
        <v>1808.625</v>
      </c>
      <c r="G59" s="43"/>
      <c r="H59" s="43">
        <f>($B$37*$B$38/8)</f>
        <v>1808.625</v>
      </c>
      <c r="I59" s="2"/>
      <c r="J59" s="2"/>
    </row>
    <row r="60" spans="1:10" ht="12.75" customHeight="1" thickBot="1">
      <c r="A60" s="26" t="s">
        <v>49</v>
      </c>
      <c r="D60" s="21"/>
      <c r="F60" s="43"/>
      <c r="G60" s="43"/>
      <c r="H60" s="43"/>
      <c r="I60" s="2"/>
      <c r="J60" s="2"/>
    </row>
    <row r="61" spans="1:10" ht="12.75" customHeight="1" thickBot="1">
      <c r="A61" s="54" t="s">
        <v>83</v>
      </c>
      <c r="D61" s="19" t="s">
        <v>60</v>
      </c>
      <c r="F61" s="43">
        <f>$B$35*$B$40*$B$45</f>
        <v>3456</v>
      </c>
      <c r="G61" s="43"/>
      <c r="H61" s="118">
        <f>$B$35*$B$40*$B$45</f>
        <v>3456</v>
      </c>
      <c r="I61" s="2"/>
      <c r="J61" s="2"/>
    </row>
    <row r="62" spans="1:10" ht="13.5" thickBot="1">
      <c r="A62" s="26" t="s">
        <v>50</v>
      </c>
      <c r="D62" s="21"/>
      <c r="H62" s="2"/>
      <c r="I62" s="2"/>
      <c r="J62" s="2"/>
    </row>
    <row r="63" spans="1:10" ht="13.5" thickBot="1">
      <c r="A63" s="54" t="s">
        <v>51</v>
      </c>
      <c r="D63" s="19" t="s">
        <v>60</v>
      </c>
      <c r="F63" s="117">
        <f>$B$29*$C$29</f>
        <v>3023.9999999999995</v>
      </c>
      <c r="H63" s="22">
        <f>$B$29*$C$29</f>
        <v>3023.9999999999995</v>
      </c>
      <c r="I63" s="2"/>
      <c r="J63" s="2"/>
    </row>
    <row r="64" spans="1:10" ht="13.5" thickBot="1">
      <c r="A64" s="26" t="s">
        <v>42</v>
      </c>
      <c r="D64" s="21"/>
      <c r="H64" s="2"/>
      <c r="I64" s="2"/>
      <c r="J64" s="2"/>
    </row>
    <row r="65" spans="1:10" ht="13.5" thickBot="1">
      <c r="A65" s="54" t="s">
        <v>52</v>
      </c>
      <c r="B65" s="54" t="s">
        <v>53</v>
      </c>
      <c r="D65" s="19" t="s">
        <v>60</v>
      </c>
      <c r="F65" s="12">
        <v>0</v>
      </c>
      <c r="H65" s="117">
        <f>($B$29-($B$29*$B$43))/$E$29</f>
        <v>2520</v>
      </c>
      <c r="I65" s="2"/>
      <c r="J65" s="2"/>
    </row>
    <row r="66" spans="8:9" ht="12.75">
      <c r="H66" s="15"/>
      <c r="I66" s="2"/>
    </row>
    <row r="67" spans="2:9" ht="12.75">
      <c r="B67" s="3" t="s">
        <v>84</v>
      </c>
      <c r="D67" s="2"/>
      <c r="H67" s="15"/>
      <c r="I67" s="2"/>
    </row>
    <row r="68" spans="2:9" ht="12.75">
      <c r="B68" s="58" t="s">
        <v>54</v>
      </c>
      <c r="D68" s="2"/>
      <c r="H68" s="15"/>
      <c r="I68" s="2"/>
    </row>
    <row r="69" spans="4:9" ht="6" customHeight="1">
      <c r="D69" s="2"/>
      <c r="H69" s="15"/>
      <c r="I69" s="2"/>
    </row>
    <row r="70" spans="2:9" ht="12.75">
      <c r="B70" s="48" t="s">
        <v>55</v>
      </c>
      <c r="C70" s="144" t="s">
        <v>56</v>
      </c>
      <c r="D70" s="145"/>
      <c r="E70" s="48" t="s">
        <v>57</v>
      </c>
      <c r="F70" s="48" t="s">
        <v>57</v>
      </c>
      <c r="G70" s="50" t="s">
        <v>58</v>
      </c>
      <c r="H70" s="15"/>
      <c r="I70" s="2"/>
    </row>
    <row r="71" spans="2:9" ht="13.5" thickBot="1">
      <c r="B71" s="16" t="s">
        <v>18</v>
      </c>
      <c r="C71" s="146" t="s">
        <v>86</v>
      </c>
      <c r="D71" s="147"/>
      <c r="E71" s="120" t="s">
        <v>47</v>
      </c>
      <c r="F71" s="120" t="s">
        <v>85</v>
      </c>
      <c r="G71" s="103" t="s">
        <v>41</v>
      </c>
      <c r="H71" s="15"/>
      <c r="I71" s="2"/>
    </row>
    <row r="72" spans="2:10" ht="13.5" thickBot="1">
      <c r="B72" s="47">
        <f>+I30</f>
        <v>49.5</v>
      </c>
      <c r="C72" s="56">
        <f>+I28</f>
        <v>150</v>
      </c>
      <c r="D72" s="119"/>
      <c r="E72" s="121">
        <f>($F$51/B72)+F57</f>
        <v>94397.71590909091</v>
      </c>
      <c r="F72" s="125">
        <f>+G72/C72</f>
        <v>31151.24625</v>
      </c>
      <c r="G72" s="126">
        <f>+E72*B72</f>
        <v>4672686.9375</v>
      </c>
      <c r="H72" s="15"/>
      <c r="I72" s="2"/>
      <c r="J72" s="51"/>
    </row>
    <row r="73" spans="2:9" ht="13.5" thickBot="1">
      <c r="B73" s="47">
        <f>+J30</f>
        <v>99</v>
      </c>
      <c r="C73" s="56">
        <f>+J28</f>
        <v>300</v>
      </c>
      <c r="D73" s="122"/>
      <c r="E73" s="121">
        <f>($F$51/B73)+F57</f>
        <v>51343.170454545456</v>
      </c>
      <c r="F73" s="125">
        <f>+G73/C73</f>
        <v>16943.24625</v>
      </c>
      <c r="G73" s="126">
        <f>+E73*B73</f>
        <v>5082973.875</v>
      </c>
      <c r="H73" s="15"/>
      <c r="I73" s="2"/>
    </row>
    <row r="74" spans="2:9" ht="13.5" thickBot="1">
      <c r="B74" s="47">
        <f>+K30</f>
        <v>165</v>
      </c>
      <c r="C74" s="56">
        <f>+K28</f>
        <v>500</v>
      </c>
      <c r="D74" s="123"/>
      <c r="E74" s="121">
        <f>($H$51/B74)+H57</f>
        <v>24423.170454545456</v>
      </c>
      <c r="F74" s="125">
        <f>+G74/C74</f>
        <v>8059.64625</v>
      </c>
      <c r="G74" s="126">
        <f>+E74*B74</f>
        <v>4029823.125</v>
      </c>
      <c r="H74" s="15"/>
      <c r="I74" s="2"/>
    </row>
    <row r="75" ht="6.75" customHeight="1">
      <c r="H75" s="15"/>
    </row>
    <row r="76" spans="2:9" ht="12.75">
      <c r="B76" s="3" t="s">
        <v>87</v>
      </c>
      <c r="D76" s="2"/>
      <c r="H76" s="15"/>
      <c r="I76" s="2"/>
    </row>
    <row r="77" spans="2:9" ht="12.75">
      <c r="B77" s="58" t="s">
        <v>54</v>
      </c>
      <c r="D77" s="2"/>
      <c r="H77" s="15"/>
      <c r="I77" s="2"/>
    </row>
    <row r="78" spans="4:9" ht="5.25" customHeight="1">
      <c r="D78" s="2"/>
      <c r="H78" s="15"/>
      <c r="I78" s="2"/>
    </row>
    <row r="79" spans="2:9" ht="12.75">
      <c r="B79" s="48" t="s">
        <v>55</v>
      </c>
      <c r="C79" s="152" t="s">
        <v>56</v>
      </c>
      <c r="D79" s="153"/>
      <c r="E79" s="48" t="s">
        <v>57</v>
      </c>
      <c r="F79" s="48" t="s">
        <v>57</v>
      </c>
      <c r="G79" s="50" t="s">
        <v>58</v>
      </c>
      <c r="H79" s="15"/>
      <c r="I79" s="2"/>
    </row>
    <row r="80" spans="2:9" ht="13.5" thickBot="1">
      <c r="B80" s="120" t="s">
        <v>18</v>
      </c>
      <c r="C80" s="150" t="s">
        <v>86</v>
      </c>
      <c r="D80" s="151"/>
      <c r="E80" s="120" t="s">
        <v>47</v>
      </c>
      <c r="F80" s="120" t="s">
        <v>85</v>
      </c>
      <c r="G80" s="103" t="s">
        <v>41</v>
      </c>
      <c r="H80" s="15"/>
      <c r="I80" s="2"/>
    </row>
    <row r="81" spans="2:9" ht="13.5" thickBot="1">
      <c r="B81" s="128">
        <f>+I31</f>
        <v>225</v>
      </c>
      <c r="C81" s="127">
        <f>+I28</f>
        <v>150</v>
      </c>
      <c r="D81" s="2"/>
      <c r="E81" s="121">
        <f>($F$51/B81)+F57</f>
        <v>27232.625</v>
      </c>
      <c r="F81" s="125">
        <f>+G81/C81</f>
        <v>40848.9375</v>
      </c>
      <c r="G81" s="126">
        <f>+E81*B81</f>
        <v>6127340.625</v>
      </c>
      <c r="H81" s="15"/>
      <c r="I81" s="2"/>
    </row>
    <row r="82" spans="2:9" ht="13.5" thickBot="1">
      <c r="B82" s="128">
        <f>+J31</f>
        <v>450</v>
      </c>
      <c r="C82" s="129">
        <f>+J28</f>
        <v>300</v>
      </c>
      <c r="D82" s="122"/>
      <c r="E82" s="121">
        <f>($F$51/B82)+F57</f>
        <v>17760.625</v>
      </c>
      <c r="F82" s="125">
        <f>+G82/C82</f>
        <v>26640.9375</v>
      </c>
      <c r="G82" s="126">
        <f>+E82*B82</f>
        <v>7992281.25</v>
      </c>
      <c r="H82" s="15"/>
      <c r="I82" s="2"/>
    </row>
    <row r="83" spans="2:9" ht="13.5" thickBot="1">
      <c r="B83" s="128">
        <f>+K31</f>
        <v>750</v>
      </c>
      <c r="C83" s="129">
        <f>+K28</f>
        <v>500</v>
      </c>
      <c r="D83" s="122"/>
      <c r="E83" s="121">
        <f>($H$51/B83)+H57</f>
        <v>13803.825</v>
      </c>
      <c r="F83" s="125">
        <f>+G83/C83</f>
        <v>20705.7375</v>
      </c>
      <c r="G83" s="126">
        <f>+E83*B83</f>
        <v>10352868.75</v>
      </c>
      <c r="H83" s="15"/>
      <c r="I83" s="2"/>
    </row>
    <row r="84" ht="12.75">
      <c r="H84" s="15"/>
    </row>
    <row r="85" spans="1:10" ht="12.75">
      <c r="A85" s="3" t="s">
        <v>88</v>
      </c>
      <c r="D85" s="2"/>
      <c r="F85" s="3" t="s">
        <v>38</v>
      </c>
      <c r="H85" s="3" t="s">
        <v>39</v>
      </c>
      <c r="I85" s="2"/>
      <c r="J85" s="2"/>
    </row>
    <row r="86" spans="4:10" ht="13.5" thickBot="1">
      <c r="D86" s="2"/>
      <c r="H86" s="2"/>
      <c r="I86" s="2"/>
      <c r="J86" s="2"/>
    </row>
    <row r="87" spans="1:10" ht="13.5" thickBot="1">
      <c r="A87" s="3" t="s">
        <v>40</v>
      </c>
      <c r="B87" s="14"/>
      <c r="C87" s="14"/>
      <c r="D87" s="19" t="s">
        <v>41</v>
      </c>
      <c r="E87" s="14"/>
      <c r="F87" s="130">
        <f>SUM(F89:F91)</f>
        <v>6086075.733333333</v>
      </c>
      <c r="G87" s="14"/>
      <c r="H87" s="131">
        <f>SUM(H89:H91)</f>
        <v>3207526.4</v>
      </c>
      <c r="I87" s="2"/>
      <c r="J87" s="2"/>
    </row>
    <row r="88" spans="1:10" ht="12.75">
      <c r="A88" s="26" t="s">
        <v>42</v>
      </c>
      <c r="B88" s="57"/>
      <c r="D88" s="21"/>
      <c r="H88" s="2"/>
      <c r="I88" s="2"/>
      <c r="J88" s="2"/>
    </row>
    <row r="89" spans="1:10" ht="12.75">
      <c r="A89" s="54" t="s">
        <v>43</v>
      </c>
      <c r="B89" s="54" t="s">
        <v>44</v>
      </c>
      <c r="D89" s="19" t="s">
        <v>41</v>
      </c>
      <c r="F89" s="22">
        <f>($B$32-($B$32*$B$43))/$D$32</f>
        <v>2878549.3333333335</v>
      </c>
      <c r="H89" s="12">
        <v>0</v>
      </c>
      <c r="I89" s="2"/>
      <c r="J89" s="2"/>
    </row>
    <row r="90" spans="1:10" ht="12.75">
      <c r="A90" s="26" t="s">
        <v>45</v>
      </c>
      <c r="B90" s="57"/>
      <c r="D90" s="21"/>
      <c r="H90" s="2"/>
      <c r="I90" s="2"/>
      <c r="J90" s="2"/>
    </row>
    <row r="91" spans="1:10" ht="12.75">
      <c r="A91" s="54" t="s">
        <v>78</v>
      </c>
      <c r="B91" s="57"/>
      <c r="D91" s="19" t="s">
        <v>41</v>
      </c>
      <c r="F91" s="22">
        <f>(($B$32+$B$32*$B$43)/2)*$B$39</f>
        <v>3207526.4</v>
      </c>
      <c r="H91" s="44">
        <f>(($B$32+$B$32*$B$43)/2)*$B$39</f>
        <v>3207526.4</v>
      </c>
      <c r="I91" s="2"/>
      <c r="J91" s="2"/>
    </row>
    <row r="92" spans="4:10" ht="13.5" thickBot="1">
      <c r="D92" s="21"/>
      <c r="H92" s="2"/>
      <c r="I92" s="2"/>
      <c r="J92" s="2"/>
    </row>
    <row r="93" spans="1:10" ht="13.5" thickBot="1">
      <c r="A93" s="3" t="s">
        <v>46</v>
      </c>
      <c r="B93" s="14"/>
      <c r="C93" s="14"/>
      <c r="D93" s="19" t="s">
        <v>60</v>
      </c>
      <c r="E93" s="14"/>
      <c r="F93" s="132">
        <f>SUM(F94:F101)</f>
        <v>11886.449</v>
      </c>
      <c r="G93" s="42"/>
      <c r="H93" s="132">
        <f>SUM(H95:H101)</f>
        <v>15484.635666666667</v>
      </c>
      <c r="I93" s="2"/>
      <c r="J93" s="2"/>
    </row>
    <row r="94" spans="1:10" ht="12.75">
      <c r="A94" s="26" t="s">
        <v>48</v>
      </c>
      <c r="B94" s="57"/>
      <c r="D94" s="21"/>
      <c r="H94" s="2"/>
      <c r="I94" s="2"/>
      <c r="J94" s="2"/>
    </row>
    <row r="95" spans="1:10" ht="12.75">
      <c r="A95" s="54" t="s">
        <v>79</v>
      </c>
      <c r="B95" s="57"/>
      <c r="D95" s="19" t="s">
        <v>60</v>
      </c>
      <c r="F95" s="43">
        <f>($B$37*$B$38/8)</f>
        <v>1808.625</v>
      </c>
      <c r="G95" s="43"/>
      <c r="H95" s="43">
        <f>($B$37*$B$38/8)</f>
        <v>1808.625</v>
      </c>
      <c r="I95" s="2"/>
      <c r="J95" s="2"/>
    </row>
    <row r="96" spans="1:10" ht="12.75">
      <c r="A96" s="26" t="s">
        <v>49</v>
      </c>
      <c r="B96" s="57"/>
      <c r="D96" s="21"/>
      <c r="F96" s="43"/>
      <c r="G96" s="43"/>
      <c r="H96" s="43"/>
      <c r="I96" s="2"/>
      <c r="J96" s="2"/>
    </row>
    <row r="97" spans="1:10" ht="12.75">
      <c r="A97" s="54" t="s">
        <v>83</v>
      </c>
      <c r="B97" s="57"/>
      <c r="D97" s="19" t="s">
        <v>60</v>
      </c>
      <c r="F97" s="43">
        <f>$B$35*$B$40*$B$46</f>
        <v>5760</v>
      </c>
      <c r="G97" s="43"/>
      <c r="H97" s="43">
        <f>$B$35*$B$40*$B$46</f>
        <v>5760</v>
      </c>
      <c r="I97" s="2"/>
      <c r="J97" s="2"/>
    </row>
    <row r="98" spans="1:10" ht="12.75">
      <c r="A98" s="26" t="s">
        <v>50</v>
      </c>
      <c r="B98" s="57"/>
      <c r="D98" s="21"/>
      <c r="H98" s="2"/>
      <c r="I98" s="2"/>
      <c r="J98" s="2"/>
    </row>
    <row r="99" spans="1:10" ht="12.75">
      <c r="A99" s="54" t="s">
        <v>51</v>
      </c>
      <c r="B99" s="57"/>
      <c r="D99" s="19" t="s">
        <v>60</v>
      </c>
      <c r="F99" s="22">
        <f>$B$32*$C$32</f>
        <v>4317.824</v>
      </c>
      <c r="H99" s="22">
        <f>$B$32*$C$32</f>
        <v>4317.824</v>
      </c>
      <c r="I99" s="2"/>
      <c r="J99" s="2"/>
    </row>
    <row r="100" spans="1:10" ht="12.75">
      <c r="A100" s="26" t="s">
        <v>42</v>
      </c>
      <c r="B100" s="57"/>
      <c r="D100" s="21"/>
      <c r="H100" s="2"/>
      <c r="I100" s="2"/>
      <c r="J100" s="2"/>
    </row>
    <row r="101" spans="1:10" ht="12.75">
      <c r="A101" s="54" t="s">
        <v>52</v>
      </c>
      <c r="B101" s="54" t="s">
        <v>53</v>
      </c>
      <c r="D101" s="19" t="s">
        <v>60</v>
      </c>
      <c r="F101" s="12">
        <v>0</v>
      </c>
      <c r="H101" s="22">
        <f>($B$32-($B$32*$B$43))/$E$32</f>
        <v>3598.1866666666665</v>
      </c>
      <c r="I101" s="2"/>
      <c r="J101" s="2"/>
    </row>
    <row r="102" spans="4:9" ht="12.75">
      <c r="D102" s="2"/>
      <c r="H102" s="15"/>
      <c r="I102" s="2"/>
    </row>
    <row r="103" spans="2:9" ht="12.75">
      <c r="B103" s="3" t="s">
        <v>104</v>
      </c>
      <c r="D103" s="2"/>
      <c r="H103" s="15"/>
      <c r="I103" s="2"/>
    </row>
    <row r="104" spans="2:9" ht="12.75">
      <c r="B104" s="58" t="s">
        <v>54</v>
      </c>
      <c r="D104" s="2"/>
      <c r="H104" s="15"/>
      <c r="I104" s="2"/>
    </row>
    <row r="105" spans="4:9" ht="6" customHeight="1">
      <c r="D105" s="2"/>
      <c r="H105" s="15"/>
      <c r="I105" s="2"/>
    </row>
    <row r="106" spans="2:9" ht="12.75">
      <c r="B106" s="52" t="s">
        <v>55</v>
      </c>
      <c r="C106" s="148" t="s">
        <v>56</v>
      </c>
      <c r="D106" s="149"/>
      <c r="E106" s="52" t="s">
        <v>57</v>
      </c>
      <c r="F106" s="52" t="s">
        <v>57</v>
      </c>
      <c r="G106" s="53" t="s">
        <v>58</v>
      </c>
      <c r="H106" s="15"/>
      <c r="I106" s="2"/>
    </row>
    <row r="107" spans="2:9" ht="12.75">
      <c r="B107" s="16" t="s">
        <v>18</v>
      </c>
      <c r="C107" s="150" t="s">
        <v>86</v>
      </c>
      <c r="D107" s="151"/>
      <c r="E107" s="16" t="s">
        <v>47</v>
      </c>
      <c r="F107" s="16" t="s">
        <v>85</v>
      </c>
      <c r="G107" s="18" t="s">
        <v>41</v>
      </c>
      <c r="H107" s="15"/>
      <c r="I107" s="2"/>
    </row>
    <row r="108" spans="2:9" ht="13.5" thickBot="1">
      <c r="B108" s="47">
        <f>+I32</f>
        <v>45</v>
      </c>
      <c r="C108" s="56">
        <f>+I28</f>
        <v>150</v>
      </c>
      <c r="D108" s="2"/>
      <c r="E108" s="133">
        <f>($F$87/B108)+F93</f>
        <v>147132.5764074074</v>
      </c>
      <c r="F108" s="28">
        <f>+G108/C108</f>
        <v>44139.772922222226</v>
      </c>
      <c r="G108" s="46">
        <f>+E108*B108</f>
        <v>6620965.9383333335</v>
      </c>
      <c r="H108" s="15"/>
      <c r="I108" s="2"/>
    </row>
    <row r="109" spans="2:9" ht="13.5" thickBot="1">
      <c r="B109" s="47">
        <f>+J32</f>
        <v>90</v>
      </c>
      <c r="C109" s="56">
        <f>+J28</f>
        <v>300</v>
      </c>
      <c r="D109" s="122"/>
      <c r="E109" s="121">
        <f>($F$87/B109)+F93</f>
        <v>79509.51270370372</v>
      </c>
      <c r="F109" s="135">
        <f>+G109/C109</f>
        <v>23852.853811111116</v>
      </c>
      <c r="G109" s="46">
        <f>+E109*B109</f>
        <v>7155856.1433333345</v>
      </c>
      <c r="H109" s="15"/>
      <c r="I109" s="2"/>
    </row>
    <row r="110" spans="2:9" ht="13.5" thickBot="1">
      <c r="B110" s="47">
        <f>+K32</f>
        <v>150</v>
      </c>
      <c r="C110" s="56">
        <f>+K28</f>
        <v>500</v>
      </c>
      <c r="D110" s="55"/>
      <c r="E110" s="134">
        <f>($F$87/B110)+F93</f>
        <v>52460.28722222222</v>
      </c>
      <c r="F110" s="125">
        <f>+G110/C110</f>
        <v>15738.086166666666</v>
      </c>
      <c r="G110" s="124">
        <f>+E110*B110</f>
        <v>7869043.083333333</v>
      </c>
      <c r="H110" s="15"/>
      <c r="I110" s="2"/>
    </row>
    <row r="111" spans="8:9" ht="12.75">
      <c r="H111" s="15"/>
      <c r="I111" s="2"/>
    </row>
    <row r="112" spans="8:9" ht="12.75">
      <c r="H112" s="15"/>
      <c r="I112" s="2"/>
    </row>
    <row r="113" spans="8:9" ht="12.75">
      <c r="H113" s="15"/>
      <c r="I113" s="2"/>
    </row>
    <row r="114" spans="8:9" ht="12.75">
      <c r="H114" s="15"/>
      <c r="I114" s="2"/>
    </row>
    <row r="115" spans="8:9" ht="12.75">
      <c r="H115" s="15"/>
      <c r="I115" s="2"/>
    </row>
    <row r="116" spans="8:9" ht="12.75">
      <c r="H116" s="15"/>
      <c r="I116" s="2"/>
    </row>
    <row r="117" spans="8:9" ht="12.75">
      <c r="H117" s="15"/>
      <c r="I117" s="2"/>
    </row>
  </sheetData>
  <sheetProtection/>
  <mergeCells count="15">
    <mergeCell ref="D26:E26"/>
    <mergeCell ref="I26:K26"/>
    <mergeCell ref="B27:B28"/>
    <mergeCell ref="C27:C28"/>
    <mergeCell ref="D27:D28"/>
    <mergeCell ref="E27:E28"/>
    <mergeCell ref="F27:F28"/>
    <mergeCell ref="G27:G28"/>
    <mergeCell ref="H27:H28"/>
    <mergeCell ref="C70:D70"/>
    <mergeCell ref="C71:D71"/>
    <mergeCell ref="C106:D106"/>
    <mergeCell ref="C107:D107"/>
    <mergeCell ref="C79:D79"/>
    <mergeCell ref="C80:D80"/>
  </mergeCells>
  <printOptions/>
  <pageMargins left="0.7086614173228347" right="0.15748031496062992" top="0.4724409448818898" bottom="0.3937007874015748" header="0.1968503937007874" footer="0"/>
  <pageSetup fitToHeight="0" horizontalDpi="300" verticalDpi="300" orientation="portrait" paperSize="9" scale="96" r:id="rId1"/>
  <headerFooter alignWithMargins="0">
    <oddHeader>&amp;L&amp;"Arial,Negrita"ECONOMIA  AGRARIA
CURSO  2004</oddHeader>
  </headerFooter>
  <rowBreaks count="1" manualBreakCount="1">
    <brk id="47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="115" zoomScaleNormal="115" zoomScalePageLayoutView="0" workbookViewId="0" topLeftCell="A68">
      <selection activeCell="B73" sqref="B73:J78"/>
    </sheetView>
  </sheetViews>
  <sheetFormatPr defaultColWidth="11.421875" defaultRowHeight="12.75"/>
  <cols>
    <col min="1" max="1" width="17.57421875" style="0" customWidth="1"/>
    <col min="5" max="5" width="13.7109375" style="0" customWidth="1"/>
    <col min="6" max="6" width="10.57421875" style="0" customWidth="1"/>
    <col min="7" max="7" width="12.57421875" style="0" customWidth="1"/>
    <col min="8" max="8" width="10.140625" style="0" customWidth="1"/>
    <col min="9" max="9" width="9.7109375" style="0" customWidth="1"/>
    <col min="10" max="10" width="11.00390625" style="0" customWidth="1"/>
  </cols>
  <sheetData>
    <row r="1" spans="1:10" ht="12.75">
      <c r="A1" s="3" t="s">
        <v>89</v>
      </c>
      <c r="B1" s="2"/>
      <c r="C1" s="2"/>
      <c r="D1" s="2"/>
      <c r="E1" s="2"/>
      <c r="F1" s="3" t="s">
        <v>38</v>
      </c>
      <c r="G1" s="2"/>
      <c r="H1" s="3" t="s">
        <v>39</v>
      </c>
      <c r="J1" s="2"/>
    </row>
    <row r="2" spans="1:10" ht="11.25" customHeight="1" thickBot="1">
      <c r="A2" s="2"/>
      <c r="B2" s="2"/>
      <c r="C2" s="2"/>
      <c r="D2" s="2"/>
      <c r="E2" s="2"/>
      <c r="F2" s="2"/>
      <c r="G2" s="2"/>
      <c r="H2" s="2"/>
      <c r="J2" s="2"/>
    </row>
    <row r="3" spans="1:10" ht="13.5" thickBot="1">
      <c r="A3" s="3" t="s">
        <v>40</v>
      </c>
      <c r="B3" s="14"/>
      <c r="C3" s="14"/>
      <c r="D3" s="19" t="s">
        <v>41</v>
      </c>
      <c r="E3" s="14"/>
      <c r="F3" s="130">
        <f>SUM(F5:F7)</f>
        <v>998400</v>
      </c>
      <c r="G3" s="14"/>
      <c r="H3" s="20">
        <f>SUM(H5:H7)</f>
        <v>422400</v>
      </c>
      <c r="J3" s="2"/>
    </row>
    <row r="4" spans="1:10" ht="12.75">
      <c r="A4" s="26" t="s">
        <v>42</v>
      </c>
      <c r="B4" s="57"/>
      <c r="C4" s="2"/>
      <c r="D4" s="21"/>
      <c r="E4" s="2"/>
      <c r="F4" s="2"/>
      <c r="G4" s="2"/>
      <c r="H4" s="2"/>
      <c r="J4" s="2"/>
    </row>
    <row r="5" spans="1:10" ht="12.75">
      <c r="A5" s="54" t="s">
        <v>43</v>
      </c>
      <c r="B5" s="54" t="s">
        <v>44</v>
      </c>
      <c r="C5" s="2"/>
      <c r="D5" s="19" t="s">
        <v>41</v>
      </c>
      <c r="E5" s="2"/>
      <c r="F5" s="2">
        <f>+(Hoja1!$B$30-(Hoja1!$B$30*Hoja1!$B$44))/Hoja1!$D$30</f>
        <v>576000</v>
      </c>
      <c r="H5" s="12">
        <v>0</v>
      </c>
      <c r="J5" s="2"/>
    </row>
    <row r="6" spans="1:10" ht="12.75">
      <c r="A6" s="26" t="s">
        <v>45</v>
      </c>
      <c r="B6" s="57"/>
      <c r="C6" s="2"/>
      <c r="D6" s="21"/>
      <c r="E6" s="2"/>
      <c r="F6" s="2"/>
      <c r="G6" s="2"/>
      <c r="H6" s="2"/>
      <c r="J6" s="2"/>
    </row>
    <row r="7" spans="1:10" ht="12.75">
      <c r="A7" s="54" t="s">
        <v>78</v>
      </c>
      <c r="B7" s="57"/>
      <c r="C7" s="2"/>
      <c r="D7" s="19" t="s">
        <v>41</v>
      </c>
      <c r="E7" s="2"/>
      <c r="F7" s="24">
        <f>+(Hoja1!$B$30+Hoja1!$B$30*Hoja1!$B$44)*Hoja1!$B$39/2</f>
        <v>422400</v>
      </c>
      <c r="G7" s="2"/>
      <c r="H7" s="24">
        <f>+(Hoja1!$B$30+Hoja1!$B$30*Hoja1!$B$44)*Hoja1!$B$39/2</f>
        <v>422400</v>
      </c>
      <c r="J7" s="2"/>
    </row>
    <row r="8" spans="1:10" ht="9" customHeight="1" thickBot="1">
      <c r="A8" s="2"/>
      <c r="B8" s="2"/>
      <c r="C8" s="2"/>
      <c r="D8" s="21"/>
      <c r="E8" s="2"/>
      <c r="F8" s="2"/>
      <c r="G8" s="2"/>
      <c r="H8" s="2"/>
      <c r="J8" s="2"/>
    </row>
    <row r="9" spans="1:10" ht="13.5" thickBot="1">
      <c r="A9" s="3" t="s">
        <v>46</v>
      </c>
      <c r="B9" s="14"/>
      <c r="C9" s="14"/>
      <c r="D9" s="19" t="s">
        <v>60</v>
      </c>
      <c r="E9" s="14"/>
      <c r="F9" s="132">
        <f>SUM(F10:F13)</f>
        <v>1920</v>
      </c>
      <c r="G9" s="42"/>
      <c r="H9" s="41">
        <f>SUM(H10:H13)</f>
        <v>2784</v>
      </c>
      <c r="J9" s="2"/>
    </row>
    <row r="10" spans="1:10" ht="12.75">
      <c r="A10" s="26" t="s">
        <v>50</v>
      </c>
      <c r="B10" s="2"/>
      <c r="C10" s="2"/>
      <c r="D10" s="21"/>
      <c r="E10" s="2"/>
      <c r="F10" s="2"/>
      <c r="G10" s="2"/>
      <c r="H10" s="2"/>
      <c r="J10" s="2"/>
    </row>
    <row r="11" spans="1:10" ht="12.75">
      <c r="A11" s="54" t="s">
        <v>51</v>
      </c>
      <c r="B11" s="2"/>
      <c r="C11" s="2"/>
      <c r="D11" s="19" t="s">
        <v>60</v>
      </c>
      <c r="E11" s="2"/>
      <c r="F11" s="22">
        <f>+Hoja1!$C$30*Hoja1!$B$30</f>
        <v>1920</v>
      </c>
      <c r="G11" s="2"/>
      <c r="H11" s="22">
        <f>+Hoja1!$C$30*Hoja1!$B$30</f>
        <v>1920</v>
      </c>
      <c r="J11" s="2"/>
    </row>
    <row r="12" spans="1:10" ht="12.75">
      <c r="A12" s="26" t="s">
        <v>42</v>
      </c>
      <c r="B12" s="2"/>
      <c r="C12" s="2"/>
      <c r="D12" s="21"/>
      <c r="E12" s="2"/>
      <c r="F12" s="2"/>
      <c r="G12" s="2"/>
      <c r="H12" s="2"/>
      <c r="J12" s="2"/>
    </row>
    <row r="13" spans="1:10" ht="12.75">
      <c r="A13" s="54" t="s">
        <v>52</v>
      </c>
      <c r="B13" s="54" t="s">
        <v>53</v>
      </c>
      <c r="C13" s="2"/>
      <c r="D13" s="19" t="s">
        <v>60</v>
      </c>
      <c r="E13" s="2"/>
      <c r="F13" s="12">
        <v>0</v>
      </c>
      <c r="G13" s="2"/>
      <c r="H13" s="24">
        <f>+(Hoja1!$B$30-(Hoja1!$B$30*Hoja1!$B$44))/Hoja1!$E$30</f>
        <v>864</v>
      </c>
      <c r="J13" s="2"/>
    </row>
    <row r="14" spans="1:10" ht="12.75" customHeight="1">
      <c r="A14" s="2"/>
      <c r="B14" s="2"/>
      <c r="C14" s="2"/>
      <c r="D14" s="2"/>
      <c r="E14" s="2"/>
      <c r="F14" s="2"/>
      <c r="G14" s="2"/>
      <c r="H14" s="15"/>
      <c r="J14" s="15"/>
    </row>
    <row r="15" spans="1:10" ht="12.75">
      <c r="A15" s="2"/>
      <c r="B15" s="2"/>
      <c r="C15" s="3" t="s">
        <v>91</v>
      </c>
      <c r="D15" s="2"/>
      <c r="E15" s="2"/>
      <c r="F15" s="2"/>
      <c r="G15" s="2"/>
      <c r="H15" s="15"/>
      <c r="J15" s="15"/>
    </row>
    <row r="16" spans="1:10" ht="12.75">
      <c r="A16" s="2"/>
      <c r="B16" s="2"/>
      <c r="C16" s="58" t="s">
        <v>54</v>
      </c>
      <c r="D16" s="2"/>
      <c r="E16" s="2"/>
      <c r="F16" s="2"/>
      <c r="G16" s="2"/>
      <c r="H16" s="15"/>
      <c r="J16" s="15"/>
    </row>
    <row r="17" spans="1:10" ht="12.75" customHeight="1">
      <c r="A17" s="2"/>
      <c r="B17" s="2"/>
      <c r="C17" s="2"/>
      <c r="D17" s="2"/>
      <c r="E17" s="2"/>
      <c r="F17" s="2"/>
      <c r="G17" s="2"/>
      <c r="H17" s="15"/>
      <c r="J17" s="15"/>
    </row>
    <row r="18" spans="1:10" ht="24">
      <c r="A18" s="2"/>
      <c r="B18" s="2"/>
      <c r="C18" s="48" t="s">
        <v>55</v>
      </c>
      <c r="D18" s="49" t="s">
        <v>56</v>
      </c>
      <c r="E18" s="48" t="s">
        <v>57</v>
      </c>
      <c r="F18" s="48" t="s">
        <v>57</v>
      </c>
      <c r="G18" s="50" t="s">
        <v>58</v>
      </c>
      <c r="H18" s="15"/>
      <c r="J18" s="15"/>
    </row>
    <row r="19" spans="1:10" ht="12.75">
      <c r="A19" s="2"/>
      <c r="B19" s="2"/>
      <c r="C19" s="16" t="s">
        <v>18</v>
      </c>
      <c r="D19" s="17" t="s">
        <v>86</v>
      </c>
      <c r="E19" s="16" t="s">
        <v>47</v>
      </c>
      <c r="F19" s="16" t="s">
        <v>85</v>
      </c>
      <c r="G19" s="18" t="s">
        <v>41</v>
      </c>
      <c r="H19" s="15"/>
      <c r="J19" s="15"/>
    </row>
    <row r="20" spans="1:10" ht="12.75">
      <c r="A20" s="2"/>
      <c r="B20" s="2"/>
      <c r="C20" s="47">
        <f>+Hoja1!$I$30</f>
        <v>49.5</v>
      </c>
      <c r="D20" s="47">
        <f>+Hoja1!$I$28</f>
        <v>150</v>
      </c>
      <c r="E20" s="45">
        <f>($F$3/C20)+F9</f>
        <v>22089.696969696968</v>
      </c>
      <c r="F20" s="28">
        <f>+G20/D20</f>
        <v>7289.6</v>
      </c>
      <c r="G20" s="46">
        <f>+E20*C20</f>
        <v>1093440</v>
      </c>
      <c r="H20" s="15"/>
      <c r="J20" s="51"/>
    </row>
    <row r="21" spans="1:10" ht="12.75">
      <c r="A21" s="2"/>
      <c r="B21" s="2"/>
      <c r="C21" s="47">
        <f>+Hoja1!$J$30</f>
        <v>99</v>
      </c>
      <c r="D21" s="47">
        <f>+Hoja1!$J$28</f>
        <v>300</v>
      </c>
      <c r="E21" s="45">
        <f>($F$3/C21)+F9</f>
        <v>12004.848484848484</v>
      </c>
      <c r="F21" s="28">
        <f>+G21/D21</f>
        <v>3961.6</v>
      </c>
      <c r="G21" s="46">
        <f>+E21*C21</f>
        <v>1188480</v>
      </c>
      <c r="H21" s="15"/>
      <c r="J21" s="15"/>
    </row>
    <row r="22" spans="1:10" ht="12.75">
      <c r="A22" s="2"/>
      <c r="B22" s="2"/>
      <c r="C22" s="47">
        <f>+Hoja1!$K$30</f>
        <v>165</v>
      </c>
      <c r="D22" s="47">
        <f>+Hoja1!$K$28</f>
        <v>500</v>
      </c>
      <c r="E22" s="45">
        <f>($F$3/C22)+F9</f>
        <v>7970.909090909091</v>
      </c>
      <c r="F22" s="28">
        <f>+G22/D22</f>
        <v>2630.4</v>
      </c>
      <c r="G22" s="46">
        <f>+E22*C22</f>
        <v>1315200</v>
      </c>
      <c r="H22" s="15"/>
      <c r="J22" s="15"/>
    </row>
    <row r="23" ht="12" customHeight="1"/>
    <row r="24" spans="1:8" ht="12.75">
      <c r="A24" s="3" t="s">
        <v>90</v>
      </c>
      <c r="B24" s="2"/>
      <c r="C24" s="2"/>
      <c r="D24" s="2"/>
      <c r="E24" s="2"/>
      <c r="F24" s="3" t="s">
        <v>38</v>
      </c>
      <c r="G24" s="2"/>
      <c r="H24" s="3" t="s">
        <v>39</v>
      </c>
    </row>
    <row r="25" spans="1:8" ht="13.5" customHeight="1">
      <c r="A25" s="2"/>
      <c r="B25" s="2"/>
      <c r="C25" s="2"/>
      <c r="D25" s="2"/>
      <c r="E25" s="2"/>
      <c r="F25" s="2"/>
      <c r="G25" s="2"/>
      <c r="H25" s="2"/>
    </row>
    <row r="26" spans="1:8" ht="12.75">
      <c r="A26" s="3" t="s">
        <v>40</v>
      </c>
      <c r="B26" s="14"/>
      <c r="C26" s="14"/>
      <c r="D26" s="19" t="s">
        <v>41</v>
      </c>
      <c r="E26" s="14"/>
      <c r="F26" s="20">
        <f>SUM(F28:F30)</f>
        <v>537305.6</v>
      </c>
      <c r="G26" s="14"/>
      <c r="H26" s="40">
        <f>SUM(H28:H30)</f>
        <v>227321.6</v>
      </c>
    </row>
    <row r="27" spans="1:8" ht="12.75">
      <c r="A27" s="58" t="s">
        <v>42</v>
      </c>
      <c r="B27" s="60"/>
      <c r="C27" s="2"/>
      <c r="D27" s="21"/>
      <c r="E27" s="2"/>
      <c r="F27" s="2"/>
      <c r="G27" s="2"/>
      <c r="H27" s="2"/>
    </row>
    <row r="28" spans="1:8" ht="12.75">
      <c r="A28" s="59" t="s">
        <v>43</v>
      </c>
      <c r="B28" s="59" t="s">
        <v>44</v>
      </c>
      <c r="C28" s="2"/>
      <c r="D28" s="19" t="s">
        <v>41</v>
      </c>
      <c r="E28" s="2"/>
      <c r="F28" s="2">
        <f>+(Hoja1!$B$31-(Hoja1!$B$31*Hoja1!$B$44))/Hoja1!$D$31</f>
        <v>309984</v>
      </c>
      <c r="H28" s="12">
        <v>0</v>
      </c>
    </row>
    <row r="29" spans="1:8" ht="12.75">
      <c r="A29" s="58" t="s">
        <v>45</v>
      </c>
      <c r="B29" s="60"/>
      <c r="C29" s="2"/>
      <c r="D29" s="21"/>
      <c r="E29" s="2"/>
      <c r="F29" s="2"/>
      <c r="G29" s="2"/>
      <c r="H29" s="2"/>
    </row>
    <row r="30" spans="1:8" ht="12.75">
      <c r="A30" s="59" t="s">
        <v>78</v>
      </c>
      <c r="B30" s="60"/>
      <c r="C30" s="2"/>
      <c r="D30" s="19" t="s">
        <v>41</v>
      </c>
      <c r="E30" s="2"/>
      <c r="F30" s="24">
        <f>+(Hoja1!$B$31+Hoja1!$B$31*Hoja1!$B$44)*Hoja1!$B$39/2</f>
        <v>227321.6</v>
      </c>
      <c r="G30" s="2"/>
      <c r="H30" s="24">
        <f>+(Hoja1!$B$31+Hoja1!$B$31*Hoja1!$B$44)*Hoja1!$B$39/2</f>
        <v>227321.6</v>
      </c>
    </row>
    <row r="31" spans="1:8" ht="11.25" customHeight="1">
      <c r="A31" s="2"/>
      <c r="B31" s="2"/>
      <c r="C31" s="2"/>
      <c r="D31" s="21"/>
      <c r="E31" s="2"/>
      <c r="F31" s="2"/>
      <c r="G31" s="2"/>
      <c r="H31" s="2"/>
    </row>
    <row r="32" spans="1:8" ht="12.75">
      <c r="A32" s="3" t="s">
        <v>46</v>
      </c>
      <c r="B32" s="14"/>
      <c r="C32" s="14"/>
      <c r="D32" s="19" t="s">
        <v>60</v>
      </c>
      <c r="E32" s="14"/>
      <c r="F32" s="100">
        <f>SUM(F33:F36)</f>
        <v>1291.6000000000001</v>
      </c>
      <c r="G32" s="42"/>
      <c r="H32" s="41">
        <f>SUM(H33:H36)</f>
        <v>1679.0800000000002</v>
      </c>
    </row>
    <row r="33" spans="1:8" ht="12.75">
      <c r="A33" s="26" t="s">
        <v>50</v>
      </c>
      <c r="B33" s="57"/>
      <c r="C33" s="2"/>
      <c r="D33" s="21"/>
      <c r="E33" s="2"/>
      <c r="F33" s="2"/>
      <c r="G33" s="2"/>
      <c r="H33" s="2"/>
    </row>
    <row r="34" spans="1:8" ht="12.75">
      <c r="A34" s="54" t="s">
        <v>51</v>
      </c>
      <c r="B34" s="57"/>
      <c r="C34" s="2"/>
      <c r="D34" s="19" t="s">
        <v>60</v>
      </c>
      <c r="E34" s="2"/>
      <c r="F34" s="22">
        <f>+Hoja1!$C$31*Hoja1!$B$31</f>
        <v>1291.6000000000001</v>
      </c>
      <c r="G34" s="2"/>
      <c r="H34" s="22">
        <f>+Hoja1!$C$31*Hoja1!$B$31</f>
        <v>1291.6000000000001</v>
      </c>
    </row>
    <row r="35" spans="1:8" ht="12.75">
      <c r="A35" s="26" t="s">
        <v>42</v>
      </c>
      <c r="B35" s="57"/>
      <c r="C35" s="2"/>
      <c r="D35" s="21"/>
      <c r="E35" s="2"/>
      <c r="F35" s="2"/>
      <c r="G35" s="2"/>
      <c r="H35" s="2"/>
    </row>
    <row r="36" spans="1:8" ht="12.75">
      <c r="A36" s="54" t="s">
        <v>52</v>
      </c>
      <c r="B36" s="54" t="s">
        <v>53</v>
      </c>
      <c r="C36" s="2"/>
      <c r="D36" s="19" t="s">
        <v>60</v>
      </c>
      <c r="E36" s="2"/>
      <c r="F36" s="12">
        <v>0</v>
      </c>
      <c r="G36" s="2"/>
      <c r="H36" s="24">
        <f>+(Hoja1!$B$31-(Hoja1!$B$31*Hoja1!$B$44))/Hoja1!$E$31</f>
        <v>387.48</v>
      </c>
    </row>
    <row r="37" spans="1:8" ht="12.75" customHeight="1">
      <c r="A37" s="2"/>
      <c r="B37" s="2"/>
      <c r="C37" s="2"/>
      <c r="D37" s="2"/>
      <c r="E37" s="2"/>
      <c r="F37" s="2"/>
      <c r="G37" s="2"/>
      <c r="H37" s="15"/>
    </row>
    <row r="38" spans="1:8" ht="12.75">
      <c r="A38" s="2"/>
      <c r="B38" s="2"/>
      <c r="C38" s="3" t="s">
        <v>90</v>
      </c>
      <c r="D38" s="2"/>
      <c r="E38" s="2"/>
      <c r="F38" s="2"/>
      <c r="G38" s="2"/>
      <c r="H38" s="15"/>
    </row>
    <row r="39" spans="1:8" ht="12.75">
      <c r="A39" s="2"/>
      <c r="B39" s="2"/>
      <c r="C39" s="58" t="s">
        <v>54</v>
      </c>
      <c r="D39" s="2"/>
      <c r="E39" s="2"/>
      <c r="F39" s="2"/>
      <c r="G39" s="2"/>
      <c r="H39" s="15"/>
    </row>
    <row r="40" spans="1:8" ht="13.5" customHeight="1">
      <c r="A40" s="2"/>
      <c r="B40" s="2"/>
      <c r="C40" s="2"/>
      <c r="D40" s="2"/>
      <c r="E40" s="2"/>
      <c r="F40" s="2"/>
      <c r="G40" s="2"/>
      <c r="H40" s="15"/>
    </row>
    <row r="41" spans="1:8" ht="24">
      <c r="A41" s="2"/>
      <c r="B41" s="2"/>
      <c r="C41" s="48" t="s">
        <v>55</v>
      </c>
      <c r="D41" s="49" t="s">
        <v>56</v>
      </c>
      <c r="E41" s="48" t="s">
        <v>57</v>
      </c>
      <c r="F41" s="48" t="s">
        <v>57</v>
      </c>
      <c r="G41" s="50" t="s">
        <v>58</v>
      </c>
      <c r="H41" s="15"/>
    </row>
    <row r="42" spans="1:8" ht="12.75">
      <c r="A42" s="2"/>
      <c r="B42" s="2"/>
      <c r="C42" s="16" t="s">
        <v>18</v>
      </c>
      <c r="D42" s="17" t="s">
        <v>86</v>
      </c>
      <c r="E42" s="16" t="s">
        <v>47</v>
      </c>
      <c r="F42" s="16" t="s">
        <v>85</v>
      </c>
      <c r="G42" s="18" t="s">
        <v>41</v>
      </c>
      <c r="H42" s="15"/>
    </row>
    <row r="43" spans="1:8" ht="12.75">
      <c r="A43" s="2"/>
      <c r="B43" s="2"/>
      <c r="C43" s="47">
        <f>+Hoja1!$I$31</f>
        <v>225</v>
      </c>
      <c r="D43" s="47">
        <f>+Hoja1!$I$28</f>
        <v>150</v>
      </c>
      <c r="E43" s="45">
        <f>($F$26/C43)+F32</f>
        <v>3679.6248888888886</v>
      </c>
      <c r="F43" s="28">
        <f>+G43/D43</f>
        <v>5519.437333333333</v>
      </c>
      <c r="G43" s="46">
        <f>+E43*C43</f>
        <v>827915.6</v>
      </c>
      <c r="H43" s="15"/>
    </row>
    <row r="44" spans="1:8" ht="12.75">
      <c r="A44" s="2"/>
      <c r="B44" s="2"/>
      <c r="C44" s="47">
        <f>+Hoja1!$J$31</f>
        <v>450</v>
      </c>
      <c r="D44" s="47">
        <f>+Hoja1!$J$28</f>
        <v>300</v>
      </c>
      <c r="E44" s="45">
        <f>($F$26/C44)+F32</f>
        <v>2485.6124444444445</v>
      </c>
      <c r="F44" s="28">
        <f>+G44/D44</f>
        <v>3728.418666666667</v>
      </c>
      <c r="G44" s="46">
        <f>+E44*C44</f>
        <v>1118525.6</v>
      </c>
      <c r="H44" s="15"/>
    </row>
    <row r="45" spans="1:8" ht="12.75">
      <c r="A45" s="2"/>
      <c r="B45" s="2"/>
      <c r="C45" s="47">
        <f>+Hoja1!$K$31</f>
        <v>750</v>
      </c>
      <c r="D45" s="47">
        <f>+Hoja1!$K$28</f>
        <v>500</v>
      </c>
      <c r="E45" s="45">
        <f>($F$26/C45)+F32</f>
        <v>2008.007466666667</v>
      </c>
      <c r="F45" s="28">
        <f>+G45/D45</f>
        <v>3012.0112000000004</v>
      </c>
      <c r="G45" s="46">
        <f>+E45*C45</f>
        <v>1506005.6</v>
      </c>
      <c r="H45" s="15"/>
    </row>
    <row r="46" ht="12" customHeight="1"/>
    <row r="47" spans="1:8" ht="12.75">
      <c r="A47" s="3" t="s">
        <v>92</v>
      </c>
      <c r="B47" s="2"/>
      <c r="C47" s="2"/>
      <c r="D47" s="2"/>
      <c r="E47" s="2"/>
      <c r="F47" s="3" t="s">
        <v>38</v>
      </c>
      <c r="H47" s="3" t="s">
        <v>39</v>
      </c>
    </row>
    <row r="48" spans="1:8" ht="12" customHeight="1">
      <c r="A48" s="2"/>
      <c r="B48" s="2"/>
      <c r="C48" s="2"/>
      <c r="D48" s="2"/>
      <c r="E48" s="2"/>
      <c r="F48" s="2"/>
      <c r="H48" s="2"/>
    </row>
    <row r="49" spans="1:8" ht="12.75">
      <c r="A49" s="3" t="s">
        <v>40</v>
      </c>
      <c r="B49" s="14"/>
      <c r="C49" s="14"/>
      <c r="D49" s="19" t="s">
        <v>41</v>
      </c>
      <c r="E49" s="14"/>
      <c r="F49" s="20">
        <f>SUM(F51:F53)</f>
        <v>4409600</v>
      </c>
      <c r="H49" s="40">
        <f>SUM(H51:H53)</f>
        <v>1865600</v>
      </c>
    </row>
    <row r="50" spans="1:8" ht="12.75">
      <c r="A50" s="3" t="s">
        <v>42</v>
      </c>
      <c r="B50" s="2"/>
      <c r="C50" s="2"/>
      <c r="D50" s="21"/>
      <c r="E50" s="2"/>
      <c r="F50" s="2"/>
      <c r="H50" s="2"/>
    </row>
    <row r="51" spans="1:8" ht="12.75">
      <c r="A51" s="54" t="s">
        <v>43</v>
      </c>
      <c r="B51" s="54" t="s">
        <v>44</v>
      </c>
      <c r="C51" s="2"/>
      <c r="D51" s="19" t="s">
        <v>41</v>
      </c>
      <c r="E51" s="2"/>
      <c r="F51" s="2">
        <f>+(Hoja1!$B$33-(Hoja1!$B$33*Hoja1!$B$44))/Hoja1!$D$33</f>
        <v>2544000</v>
      </c>
      <c r="H51" s="12">
        <v>0</v>
      </c>
    </row>
    <row r="52" spans="1:8" ht="12.75">
      <c r="A52" s="26" t="s">
        <v>45</v>
      </c>
      <c r="B52" s="57"/>
      <c r="C52" s="2"/>
      <c r="D52" s="21"/>
      <c r="E52" s="2"/>
      <c r="F52" s="2"/>
      <c r="H52" s="2"/>
    </row>
    <row r="53" spans="1:8" ht="12.75">
      <c r="A53" s="54" t="s">
        <v>78</v>
      </c>
      <c r="B53" s="57"/>
      <c r="C53" s="2"/>
      <c r="D53" s="19" t="s">
        <v>41</v>
      </c>
      <c r="E53" s="2"/>
      <c r="F53" s="24">
        <f>+(Hoja1!$B$33+Hoja1!$B$33*Hoja1!$B$44)*Hoja1!$B$39/2</f>
        <v>1865600</v>
      </c>
      <c r="H53" s="24">
        <f>+(Hoja1!$B$33+Hoja1!$B$33*Hoja1!$B$44)*Hoja1!$B$39/2</f>
        <v>1865600</v>
      </c>
    </row>
    <row r="54" spans="1:8" ht="11.25" customHeight="1">
      <c r="A54" s="2"/>
      <c r="B54" s="2"/>
      <c r="C54" s="2"/>
      <c r="D54" s="21"/>
      <c r="E54" s="2"/>
      <c r="F54" s="2"/>
      <c r="H54" s="2"/>
    </row>
    <row r="55" spans="1:8" ht="12.75">
      <c r="A55" s="3" t="s">
        <v>46</v>
      </c>
      <c r="B55" s="14"/>
      <c r="C55" s="14"/>
      <c r="D55" s="19" t="s">
        <v>60</v>
      </c>
      <c r="E55" s="14"/>
      <c r="F55" s="41">
        <f>SUM(F56:F59)</f>
        <v>6359.999999999999</v>
      </c>
      <c r="H55" s="41">
        <f>SUM(H56:H59)</f>
        <v>10176</v>
      </c>
    </row>
    <row r="56" spans="1:8" ht="12.75">
      <c r="A56" s="26" t="s">
        <v>50</v>
      </c>
      <c r="B56" s="57"/>
      <c r="C56" s="2"/>
      <c r="D56" s="21"/>
      <c r="E56" s="2"/>
      <c r="F56" s="2"/>
      <c r="H56" s="2"/>
    </row>
    <row r="57" spans="1:8" ht="12.75">
      <c r="A57" s="54" t="s">
        <v>51</v>
      </c>
      <c r="B57" s="57"/>
      <c r="C57" s="2"/>
      <c r="D57" s="19" t="s">
        <v>60</v>
      </c>
      <c r="E57" s="2"/>
      <c r="F57" s="22">
        <f>+Hoja1!$C$33*Hoja1!$B$33</f>
        <v>6359.999999999999</v>
      </c>
      <c r="H57" s="22">
        <f>+Hoja1!$C$33*Hoja1!$B$33</f>
        <v>6359.999999999999</v>
      </c>
    </row>
    <row r="58" spans="1:8" ht="12.75">
      <c r="A58" s="26" t="s">
        <v>42</v>
      </c>
      <c r="B58" s="57"/>
      <c r="C58" s="2"/>
      <c r="D58" s="21"/>
      <c r="E58" s="2"/>
      <c r="F58" s="2"/>
      <c r="H58" s="2"/>
    </row>
    <row r="59" spans="1:8" ht="12.75">
      <c r="A59" s="54" t="s">
        <v>52</v>
      </c>
      <c r="B59" s="54" t="s">
        <v>53</v>
      </c>
      <c r="C59" s="2"/>
      <c r="D59" s="19" t="s">
        <v>60</v>
      </c>
      <c r="E59" s="2"/>
      <c r="F59" s="12">
        <v>0</v>
      </c>
      <c r="H59" s="24">
        <f>+(Hoja1!$B$33-(Hoja1!$B$33*Hoja1!$B$44))/Hoja1!$E$33</f>
        <v>3816</v>
      </c>
    </row>
    <row r="60" spans="1:6" ht="14.25" customHeight="1">
      <c r="A60" s="2"/>
      <c r="B60" s="2"/>
      <c r="C60" s="2"/>
      <c r="D60" s="2"/>
      <c r="E60" s="2"/>
      <c r="F60" s="2"/>
    </row>
    <row r="61" spans="1:6" ht="12.75">
      <c r="A61" s="2"/>
      <c r="B61" s="2"/>
      <c r="C61" s="3" t="s">
        <v>92</v>
      </c>
      <c r="D61" s="2"/>
      <c r="E61" s="2"/>
      <c r="F61" s="2"/>
    </row>
    <row r="62" spans="1:6" ht="12.75">
      <c r="A62" s="2"/>
      <c r="B62" s="2"/>
      <c r="C62" s="58" t="s">
        <v>54</v>
      </c>
      <c r="D62" s="2"/>
      <c r="E62" s="2"/>
      <c r="F62" s="2"/>
    </row>
    <row r="63" spans="1:6" ht="11.25" customHeight="1">
      <c r="A63" s="2"/>
      <c r="B63" s="2"/>
      <c r="C63" s="2"/>
      <c r="D63" s="2"/>
      <c r="E63" s="2"/>
      <c r="F63" s="2"/>
    </row>
    <row r="64" spans="1:7" ht="24">
      <c r="A64" s="2"/>
      <c r="B64" s="2"/>
      <c r="C64" s="48" t="s">
        <v>55</v>
      </c>
      <c r="D64" s="49" t="s">
        <v>56</v>
      </c>
      <c r="E64" s="48" t="s">
        <v>57</v>
      </c>
      <c r="F64" s="48" t="s">
        <v>57</v>
      </c>
      <c r="G64" s="50" t="s">
        <v>58</v>
      </c>
    </row>
    <row r="65" spans="1:7" ht="12.75">
      <c r="A65" s="2"/>
      <c r="B65" s="2"/>
      <c r="C65" s="16" t="s">
        <v>18</v>
      </c>
      <c r="D65" s="17" t="s">
        <v>86</v>
      </c>
      <c r="E65" s="16" t="s">
        <v>47</v>
      </c>
      <c r="F65" s="16" t="s">
        <v>85</v>
      </c>
      <c r="G65" s="18" t="s">
        <v>41</v>
      </c>
    </row>
    <row r="66" spans="1:7" ht="12.75">
      <c r="A66" s="2"/>
      <c r="B66" s="2"/>
      <c r="C66" s="47">
        <f>+Hoja1!$I$33</f>
        <v>45</v>
      </c>
      <c r="D66" s="47">
        <f>+Hoja1!$I$28</f>
        <v>150</v>
      </c>
      <c r="E66" s="45">
        <f>($F$49/C66)+F55</f>
        <v>104351.11111111111</v>
      </c>
      <c r="F66" s="28">
        <f>+G66/D66</f>
        <v>31305.333333333332</v>
      </c>
      <c r="G66" s="46">
        <f>+E66*C66</f>
        <v>4695800</v>
      </c>
    </row>
    <row r="67" spans="1:7" ht="12.75">
      <c r="A67" s="2"/>
      <c r="B67" s="2"/>
      <c r="C67" s="47">
        <f>+Hoja1!$J$33</f>
        <v>90</v>
      </c>
      <c r="D67" s="47">
        <f>+Hoja1!$J$28</f>
        <v>300</v>
      </c>
      <c r="E67" s="45">
        <f>($F$49/C67)+F55</f>
        <v>55355.555555555555</v>
      </c>
      <c r="F67" s="28">
        <f>+G67/D67</f>
        <v>16606.666666666668</v>
      </c>
      <c r="G67" s="46">
        <f>+E67*C67</f>
        <v>4982000</v>
      </c>
    </row>
    <row r="68" spans="1:7" ht="12.75">
      <c r="A68" s="2"/>
      <c r="B68" s="2"/>
      <c r="C68" s="47">
        <f>+Hoja1!$K$33</f>
        <v>150</v>
      </c>
      <c r="D68" s="47">
        <f>+Hoja1!$K$28</f>
        <v>500</v>
      </c>
      <c r="E68" s="45">
        <f>($F$49/C68)+F55</f>
        <v>35757.33333333333</v>
      </c>
      <c r="F68" s="28">
        <f>+G68/D68</f>
        <v>10727.199999999999</v>
      </c>
      <c r="G68" s="46">
        <f>+E68*C68</f>
        <v>5363599.999999999</v>
      </c>
    </row>
    <row r="70" ht="12.75">
      <c r="C70" s="1" t="s">
        <v>93</v>
      </c>
    </row>
    <row r="73" spans="2:10" ht="12.75">
      <c r="B73" s="61"/>
      <c r="C73" s="162" t="s">
        <v>94</v>
      </c>
      <c r="D73" s="163"/>
      <c r="E73" s="162" t="s">
        <v>95</v>
      </c>
      <c r="F73" s="164"/>
      <c r="G73" s="162" t="s">
        <v>96</v>
      </c>
      <c r="H73" s="164"/>
      <c r="I73" s="98"/>
      <c r="J73" s="101"/>
    </row>
    <row r="74" spans="2:10" ht="22.5">
      <c r="B74" s="99" t="s">
        <v>56</v>
      </c>
      <c r="C74" s="63" t="s">
        <v>97</v>
      </c>
      <c r="D74" s="62" t="s">
        <v>98</v>
      </c>
      <c r="E74" s="63" t="s">
        <v>97</v>
      </c>
      <c r="F74" s="62" t="s">
        <v>98</v>
      </c>
      <c r="G74" s="63" t="s">
        <v>97</v>
      </c>
      <c r="H74" s="62" t="s">
        <v>98</v>
      </c>
      <c r="I74" s="63" t="s">
        <v>99</v>
      </c>
      <c r="J74" s="102" t="s">
        <v>99</v>
      </c>
    </row>
    <row r="75" spans="2:10" ht="13.5" thickBot="1">
      <c r="B75" s="64"/>
      <c r="C75" s="137" t="s">
        <v>85</v>
      </c>
      <c r="D75" s="139" t="s">
        <v>85</v>
      </c>
      <c r="E75" s="137" t="s">
        <v>85</v>
      </c>
      <c r="F75" s="139" t="s">
        <v>85</v>
      </c>
      <c r="G75" s="137" t="s">
        <v>85</v>
      </c>
      <c r="H75" s="139" t="s">
        <v>85</v>
      </c>
      <c r="I75" s="137" t="s">
        <v>85</v>
      </c>
      <c r="J75" s="137" t="s">
        <v>103</v>
      </c>
    </row>
    <row r="76" spans="2:11" ht="13.5" thickBot="1">
      <c r="B76" s="136">
        <f>+Hoja1!$I$28</f>
        <v>150</v>
      </c>
      <c r="C76" s="138">
        <f>+Hoja1!F72</f>
        <v>31151.24625</v>
      </c>
      <c r="D76" s="138">
        <f>+Hoja3!F20</f>
        <v>7289.6</v>
      </c>
      <c r="E76" s="138">
        <f>+Hoja1!F81</f>
        <v>40848.9375</v>
      </c>
      <c r="F76" s="138">
        <f>+F43</f>
        <v>5519.437333333333</v>
      </c>
      <c r="G76" s="138">
        <f>+Hoja1!F108</f>
        <v>44139.772922222226</v>
      </c>
      <c r="H76" s="138">
        <f>+F66</f>
        <v>31305.333333333332</v>
      </c>
      <c r="I76" s="138">
        <f>SUM(C76:H76)</f>
        <v>160254.3273388889</v>
      </c>
      <c r="J76" s="140">
        <f>+I76/6</f>
        <v>26709.054556481482</v>
      </c>
      <c r="K76">
        <v>15</v>
      </c>
    </row>
    <row r="77" spans="2:11" ht="13.5" thickBot="1">
      <c r="B77" s="136">
        <f>+Hoja1!$J$28</f>
        <v>300</v>
      </c>
      <c r="C77" s="138">
        <f>+Hoja1!F73</f>
        <v>16943.24625</v>
      </c>
      <c r="D77" s="138">
        <f>+Hoja3!F21</f>
        <v>3961.6</v>
      </c>
      <c r="E77" s="138">
        <f>+Hoja1!F82</f>
        <v>26640.9375</v>
      </c>
      <c r="F77" s="138">
        <f>+F44</f>
        <v>3728.418666666667</v>
      </c>
      <c r="G77" s="138">
        <f>+Hoja1!F109</f>
        <v>23852.853811111116</v>
      </c>
      <c r="H77" s="138">
        <f>+F67</f>
        <v>16606.666666666668</v>
      </c>
      <c r="I77" s="138">
        <f>SUM(C77:H77)</f>
        <v>91733.72289444445</v>
      </c>
      <c r="J77" s="140">
        <f>+I77/6</f>
        <v>15288.953815740742</v>
      </c>
      <c r="K77">
        <v>15</v>
      </c>
    </row>
    <row r="78" spans="2:11" ht="13.5" thickBot="1">
      <c r="B78" s="136">
        <f>+Hoja1!$K$28</f>
        <v>500</v>
      </c>
      <c r="C78" s="138">
        <f>(Hoja1!H51/Hoja1!B74)+Hoja1!H57</f>
        <v>24423.170454545456</v>
      </c>
      <c r="D78" s="138">
        <f>+Hoja3!F22</f>
        <v>2630.4</v>
      </c>
      <c r="E78" s="138">
        <f>(Hoja1!H51/Hoja1!B83)+Hoja1!H57</f>
        <v>13803.825</v>
      </c>
      <c r="F78" s="138">
        <f>+F45</f>
        <v>3012.0112000000004</v>
      </c>
      <c r="G78" s="138">
        <f>+Hoja1!F110</f>
        <v>15738.086166666666</v>
      </c>
      <c r="H78" s="138">
        <f>+F68</f>
        <v>10727.199999999999</v>
      </c>
      <c r="I78" s="138">
        <f>SUM(C78:H78)</f>
        <v>70334.69282121213</v>
      </c>
      <c r="J78" s="140">
        <f>+I78/6</f>
        <v>11722.448803535355</v>
      </c>
      <c r="K78">
        <v>15</v>
      </c>
    </row>
  </sheetData>
  <sheetProtection/>
  <mergeCells count="3">
    <mergeCell ref="C73:D73"/>
    <mergeCell ref="E73:F73"/>
    <mergeCell ref="G73:H73"/>
  </mergeCells>
  <printOptions horizontalCentered="1"/>
  <pageMargins left="0.13" right="0.75" top="0.4724409448818898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4"/>
  <sheetViews>
    <sheetView zoomScalePageLayoutView="0" workbookViewId="0" topLeftCell="A1">
      <selection activeCell="H153" sqref="H153"/>
    </sheetView>
  </sheetViews>
  <sheetFormatPr defaultColWidth="11.421875" defaultRowHeight="12.75"/>
  <cols>
    <col min="1" max="2" width="12.7109375" style="66" customWidth="1"/>
    <col min="3" max="3" width="14.140625" style="66" customWidth="1"/>
    <col min="4" max="4" width="14.28125" style="66" customWidth="1"/>
    <col min="5" max="5" width="11.421875" style="66" customWidth="1"/>
    <col min="6" max="6" width="3.28125" style="66" customWidth="1"/>
    <col min="7" max="16384" width="11.421875" style="66" customWidth="1"/>
  </cols>
  <sheetData>
    <row r="1" ht="12.75">
      <c r="A1" s="65"/>
    </row>
    <row r="3" ht="12.75">
      <c r="A3" s="65"/>
    </row>
    <row r="5" spans="1:4" ht="12.75">
      <c r="A5" s="65"/>
      <c r="B5" s="65"/>
      <c r="C5" s="65"/>
      <c r="D5" s="67"/>
    </row>
    <row r="6" spans="1:4" ht="12.75">
      <c r="A6" s="68"/>
      <c r="B6" s="68"/>
      <c r="C6" s="68"/>
      <c r="D6" s="68"/>
    </row>
    <row r="7" spans="1:4" ht="12.75">
      <c r="A7" s="69"/>
      <c r="B7" s="69"/>
      <c r="C7" s="70"/>
      <c r="D7" s="70"/>
    </row>
    <row r="8" spans="1:4" ht="12.75">
      <c r="A8" s="69"/>
      <c r="B8" s="69"/>
      <c r="C8" s="70"/>
      <c r="D8" s="70"/>
    </row>
    <row r="9" spans="1:4" ht="12.75">
      <c r="A9" s="69"/>
      <c r="B9" s="69"/>
      <c r="C9" s="70"/>
      <c r="D9" s="70"/>
    </row>
    <row r="12" spans="1:7" ht="12.75">
      <c r="A12" s="65"/>
      <c r="E12" s="65"/>
      <c r="G12" s="65"/>
    </row>
    <row r="14" spans="1:7" ht="12.75">
      <c r="A14" s="65"/>
      <c r="B14" s="71"/>
      <c r="C14" s="71"/>
      <c r="D14" s="68"/>
      <c r="E14" s="72"/>
      <c r="F14" s="71"/>
      <c r="G14" s="72"/>
    </row>
    <row r="15" spans="1:4" ht="12.75">
      <c r="A15" s="73"/>
      <c r="D15" s="74"/>
    </row>
    <row r="16" spans="1:7" ht="12.75">
      <c r="A16" s="73"/>
      <c r="B16" s="73"/>
      <c r="D16" s="68"/>
      <c r="E16" s="75"/>
      <c r="G16" s="75"/>
    </row>
    <row r="17" ht="12.75">
      <c r="D17" s="74"/>
    </row>
    <row r="18" spans="1:4" ht="12.75">
      <c r="A18" s="73"/>
      <c r="D18" s="74"/>
    </row>
    <row r="19" spans="1:7" ht="12.75">
      <c r="A19" s="73"/>
      <c r="D19" s="68"/>
      <c r="E19" s="75"/>
      <c r="G19" s="75"/>
    </row>
    <row r="20" ht="12.75">
      <c r="D20" s="74"/>
    </row>
    <row r="21" spans="1:7" ht="12.75">
      <c r="A21" s="65"/>
      <c r="B21" s="71"/>
      <c r="C21" s="71"/>
      <c r="D21" s="68"/>
      <c r="E21" s="72"/>
      <c r="F21" s="71"/>
      <c r="G21" s="72"/>
    </row>
    <row r="22" spans="1:4" ht="12.75">
      <c r="A22" s="73"/>
      <c r="D22" s="74"/>
    </row>
    <row r="23" spans="1:7" ht="12.75">
      <c r="A23" s="73"/>
      <c r="D23" s="68"/>
      <c r="E23" s="75"/>
      <c r="F23" s="75"/>
      <c r="G23" s="75"/>
    </row>
    <row r="24" spans="4:7" ht="12.75">
      <c r="D24" s="74"/>
      <c r="E24" s="75"/>
      <c r="F24" s="75"/>
      <c r="G24" s="75"/>
    </row>
    <row r="25" spans="1:7" ht="12.75">
      <c r="A25" s="73"/>
      <c r="D25" s="74"/>
      <c r="E25" s="75"/>
      <c r="F25" s="75"/>
      <c r="G25" s="75"/>
    </row>
    <row r="26" spans="1:7" ht="12.75">
      <c r="A26" s="73"/>
      <c r="D26" s="68"/>
      <c r="E26" s="75"/>
      <c r="F26" s="75"/>
      <c r="G26" s="75"/>
    </row>
    <row r="27" ht="12.75">
      <c r="D27" s="74"/>
    </row>
    <row r="28" spans="1:4" ht="12.75">
      <c r="A28" s="73"/>
      <c r="D28" s="74"/>
    </row>
    <row r="29" spans="1:7" ht="12.75">
      <c r="A29" s="73"/>
      <c r="D29" s="68"/>
      <c r="E29" s="75"/>
      <c r="G29" s="75"/>
    </row>
    <row r="30" ht="12.75">
      <c r="D30" s="74"/>
    </row>
    <row r="31" spans="1:4" ht="12.75">
      <c r="A31" s="73"/>
      <c r="D31" s="74"/>
    </row>
    <row r="32" spans="1:7" ht="12.75">
      <c r="A32" s="73"/>
      <c r="B32" s="73"/>
      <c r="D32" s="68"/>
      <c r="E32" s="75"/>
      <c r="G32" s="75"/>
    </row>
    <row r="34" spans="1:4" ht="12.75">
      <c r="A34" s="76"/>
      <c r="B34" s="77"/>
      <c r="C34" s="77"/>
      <c r="D34" s="77"/>
    </row>
    <row r="35" spans="1:4" ht="12.75">
      <c r="A35" s="77"/>
      <c r="B35" s="77"/>
      <c r="C35" s="77"/>
      <c r="D35" s="77"/>
    </row>
    <row r="36" spans="1:4" ht="12.75">
      <c r="A36" s="76"/>
      <c r="B36" s="77"/>
      <c r="C36" s="77"/>
      <c r="D36" s="77"/>
    </row>
    <row r="37" spans="1:4" ht="12.75">
      <c r="A37" s="77"/>
      <c r="B37" s="77"/>
      <c r="C37" s="77"/>
      <c r="D37" s="77"/>
    </row>
    <row r="38" spans="1:4" ht="12.75">
      <c r="A38" s="76"/>
      <c r="B38" s="76"/>
      <c r="C38" s="76"/>
      <c r="D38" s="78"/>
    </row>
    <row r="39" spans="1:4" ht="12.75">
      <c r="A39" s="79"/>
      <c r="B39" s="79"/>
      <c r="C39" s="79"/>
      <c r="D39" s="79"/>
    </row>
    <row r="40" spans="1:4" ht="12.75">
      <c r="A40" s="80"/>
      <c r="B40" s="80"/>
      <c r="C40" s="36"/>
      <c r="D40" s="36"/>
    </row>
    <row r="41" spans="1:4" ht="12.75">
      <c r="A41" s="80"/>
      <c r="B41" s="80"/>
      <c r="C41" s="36"/>
      <c r="D41" s="36"/>
    </row>
    <row r="42" spans="1:4" ht="12.75">
      <c r="A42" s="80"/>
      <c r="B42" s="80"/>
      <c r="C42" s="36"/>
      <c r="D42" s="36"/>
    </row>
    <row r="45" spans="1:8" ht="12.75">
      <c r="A45" s="76"/>
      <c r="B45" s="77"/>
      <c r="C45" s="77"/>
      <c r="D45" s="77"/>
      <c r="E45" s="76"/>
      <c r="F45" s="77"/>
      <c r="G45" s="76"/>
      <c r="H45" s="77"/>
    </row>
    <row r="46" spans="1:8" ht="12.75">
      <c r="A46" s="77"/>
      <c r="B46" s="77"/>
      <c r="C46" s="77"/>
      <c r="D46" s="77"/>
      <c r="E46" s="77"/>
      <c r="F46" s="77"/>
      <c r="G46" s="77"/>
      <c r="H46" s="77"/>
    </row>
    <row r="47" spans="1:8" ht="12.75">
      <c r="A47" s="76"/>
      <c r="B47" s="81"/>
      <c r="C47" s="81"/>
      <c r="D47" s="79"/>
      <c r="E47" s="82"/>
      <c r="F47" s="83"/>
      <c r="G47" s="82"/>
      <c r="H47" s="77"/>
    </row>
    <row r="48" spans="1:8" ht="12.75">
      <c r="A48" s="84"/>
      <c r="B48" s="77"/>
      <c r="C48" s="77"/>
      <c r="D48" s="85"/>
      <c r="E48" s="86"/>
      <c r="F48" s="86"/>
      <c r="G48" s="86"/>
      <c r="H48" s="77"/>
    </row>
    <row r="49" spans="1:8" ht="12.75">
      <c r="A49" s="84"/>
      <c r="B49" s="84"/>
      <c r="C49" s="77"/>
      <c r="D49" s="79"/>
      <c r="E49" s="87"/>
      <c r="F49" s="86"/>
      <c r="G49" s="87"/>
      <c r="H49" s="77"/>
    </row>
    <row r="50" spans="1:8" ht="12.75">
      <c r="A50" s="77"/>
      <c r="B50" s="77"/>
      <c r="C50" s="77"/>
      <c r="D50" s="85"/>
      <c r="E50" s="86"/>
      <c r="F50" s="86"/>
      <c r="G50" s="86"/>
      <c r="H50" s="77"/>
    </row>
    <row r="51" spans="1:8" ht="12.75">
      <c r="A51" s="84"/>
      <c r="B51" s="77"/>
      <c r="C51" s="77"/>
      <c r="D51" s="85"/>
      <c r="E51" s="86"/>
      <c r="F51" s="86"/>
      <c r="G51" s="86"/>
      <c r="H51" s="77"/>
    </row>
    <row r="52" spans="1:8" ht="12.75">
      <c r="A52" s="84"/>
      <c r="B52" s="77"/>
      <c r="C52" s="77"/>
      <c r="D52" s="79"/>
      <c r="E52" s="87"/>
      <c r="F52" s="86"/>
      <c r="G52" s="87"/>
      <c r="H52" s="77"/>
    </row>
    <row r="53" spans="1:8" ht="12.75">
      <c r="A53" s="77"/>
      <c r="B53" s="77"/>
      <c r="C53" s="77"/>
      <c r="D53" s="85"/>
      <c r="E53" s="86"/>
      <c r="F53" s="86"/>
      <c r="G53" s="86"/>
      <c r="H53" s="77"/>
    </row>
    <row r="54" spans="1:8" ht="12.75">
      <c r="A54" s="76"/>
      <c r="B54" s="81"/>
      <c r="C54" s="81"/>
      <c r="D54" s="79"/>
      <c r="E54" s="82"/>
      <c r="F54" s="83"/>
      <c r="G54" s="82"/>
      <c r="H54" s="77"/>
    </row>
    <row r="55" spans="1:8" ht="12.75">
      <c r="A55" s="84"/>
      <c r="B55" s="77"/>
      <c r="C55" s="77"/>
      <c r="D55" s="85"/>
      <c r="E55" s="86"/>
      <c r="F55" s="86"/>
      <c r="G55" s="86"/>
      <c r="H55" s="77"/>
    </row>
    <row r="56" spans="1:8" ht="12.75">
      <c r="A56" s="84"/>
      <c r="B56" s="77"/>
      <c r="C56" s="77"/>
      <c r="D56" s="79"/>
      <c r="E56" s="87"/>
      <c r="F56" s="86"/>
      <c r="G56" s="87"/>
      <c r="H56" s="77"/>
    </row>
    <row r="57" spans="1:8" ht="12.75">
      <c r="A57" s="77"/>
      <c r="B57" s="77"/>
      <c r="C57" s="77"/>
      <c r="D57" s="85"/>
      <c r="E57" s="86"/>
      <c r="F57" s="86"/>
      <c r="G57" s="86"/>
      <c r="H57" s="77"/>
    </row>
    <row r="58" spans="1:8" ht="12.75">
      <c r="A58" s="84"/>
      <c r="B58" s="77"/>
      <c r="C58" s="77"/>
      <c r="D58" s="85"/>
      <c r="E58" s="86"/>
      <c r="F58" s="86"/>
      <c r="G58" s="86"/>
      <c r="H58" s="77"/>
    </row>
    <row r="59" spans="1:8" ht="12.75">
      <c r="A59" s="84"/>
      <c r="B59" s="84"/>
      <c r="C59" s="77"/>
      <c r="D59" s="79"/>
      <c r="E59" s="87"/>
      <c r="F59" s="86"/>
      <c r="G59" s="87"/>
      <c r="H59" s="77"/>
    </row>
    <row r="61" spans="1:6" ht="12.75">
      <c r="A61" s="76"/>
      <c r="B61" s="77"/>
      <c r="C61" s="77"/>
      <c r="D61" s="77"/>
      <c r="E61" s="77"/>
      <c r="F61" s="77"/>
    </row>
    <row r="62" spans="1:6" ht="12.75">
      <c r="A62" s="77"/>
      <c r="B62" s="77"/>
      <c r="C62" s="77"/>
      <c r="D62" s="77"/>
      <c r="E62" s="77"/>
      <c r="F62" s="77"/>
    </row>
    <row r="63" spans="1:6" ht="12.75">
      <c r="A63" s="76"/>
      <c r="B63" s="77"/>
      <c r="C63" s="77"/>
      <c r="D63" s="77"/>
      <c r="F63" s="77"/>
    </row>
    <row r="64" spans="1:6" ht="12.75">
      <c r="A64" s="77"/>
      <c r="B64" s="77"/>
      <c r="C64" s="77"/>
      <c r="D64" s="77"/>
      <c r="F64" s="77"/>
    </row>
    <row r="65" spans="1:6" ht="12.75">
      <c r="A65" s="76"/>
      <c r="B65" s="76"/>
      <c r="C65" s="76"/>
      <c r="D65" s="78"/>
      <c r="F65" s="77"/>
    </row>
    <row r="66" spans="1:6" ht="12.75">
      <c r="A66" s="79"/>
      <c r="B66" s="79"/>
      <c r="C66" s="79"/>
      <c r="D66" s="79"/>
      <c r="F66" s="77"/>
    </row>
    <row r="67" spans="1:6" ht="12.75">
      <c r="A67" s="88"/>
      <c r="B67" s="88"/>
      <c r="C67" s="89"/>
      <c r="D67" s="89"/>
      <c r="F67" s="77"/>
    </row>
    <row r="68" spans="1:6" ht="12.75">
      <c r="A68" s="88"/>
      <c r="B68" s="88"/>
      <c r="C68" s="89"/>
      <c r="D68" s="89"/>
      <c r="F68" s="77"/>
    </row>
    <row r="69" spans="1:6" ht="12.75">
      <c r="A69" s="88"/>
      <c r="B69" s="88"/>
      <c r="C69" s="89"/>
      <c r="D69" s="89"/>
      <c r="F69" s="77"/>
    </row>
    <row r="70" spans="1:6" ht="12.75">
      <c r="A70" s="77"/>
      <c r="B70" s="77"/>
      <c r="C70" s="77"/>
      <c r="D70" s="77"/>
      <c r="E70" s="77"/>
      <c r="F70" s="77"/>
    </row>
    <row r="71" spans="1:6" ht="12.75">
      <c r="A71" s="76"/>
      <c r="C71" s="77"/>
      <c r="D71" s="77"/>
      <c r="E71" s="77"/>
      <c r="F71" s="77"/>
    </row>
    <row r="72" spans="1:6" ht="12.75">
      <c r="A72" s="77"/>
      <c r="B72" s="77"/>
      <c r="C72" s="77"/>
      <c r="D72" s="77"/>
      <c r="E72" s="77"/>
      <c r="F72" s="77"/>
    </row>
    <row r="73" spans="1:6" ht="12.75">
      <c r="A73" s="76"/>
      <c r="B73" s="77"/>
      <c r="C73" s="84"/>
      <c r="D73" s="77"/>
      <c r="E73" s="84"/>
      <c r="F73" s="77"/>
    </row>
    <row r="74" spans="1:6" ht="12.75">
      <c r="A74" s="77"/>
      <c r="B74" s="90"/>
      <c r="C74" s="77"/>
      <c r="D74" s="90"/>
      <c r="E74" s="77"/>
      <c r="F74" s="77"/>
    </row>
    <row r="75" spans="1:6" ht="12.75">
      <c r="A75" s="76"/>
      <c r="B75" s="76"/>
      <c r="C75" s="76"/>
      <c r="D75" s="78"/>
      <c r="F75" s="77"/>
    </row>
    <row r="76" spans="1:6" ht="12.75">
      <c r="A76" s="79"/>
      <c r="B76" s="79"/>
      <c r="C76" s="79"/>
      <c r="D76" s="79"/>
      <c r="F76" s="77"/>
    </row>
    <row r="77" spans="1:6" ht="12.75">
      <c r="A77" s="88"/>
      <c r="B77" s="88"/>
      <c r="C77" s="36"/>
      <c r="D77" s="36"/>
      <c r="F77" s="77"/>
    </row>
    <row r="78" spans="1:6" ht="12.75">
      <c r="A78" s="88"/>
      <c r="B78" s="88"/>
      <c r="C78" s="36"/>
      <c r="D78" s="36"/>
      <c r="F78" s="77"/>
    </row>
    <row r="79" spans="1:6" ht="12.75">
      <c r="A79" s="88"/>
      <c r="B79" s="88"/>
      <c r="C79" s="36"/>
      <c r="D79" s="36"/>
      <c r="F79" s="77"/>
    </row>
    <row r="80" spans="1:6" ht="12.75">
      <c r="A80" s="77"/>
      <c r="B80" s="77"/>
      <c r="C80" s="77"/>
      <c r="D80" s="77"/>
      <c r="E80" s="77"/>
      <c r="F80" s="77"/>
    </row>
    <row r="81" spans="1:8" ht="12.75">
      <c r="A81" s="91"/>
      <c r="B81" s="77"/>
      <c r="C81" s="77"/>
      <c r="D81" s="77"/>
      <c r="E81" s="76"/>
      <c r="F81" s="77"/>
      <c r="G81" s="76"/>
      <c r="H81" s="77"/>
    </row>
    <row r="82" spans="1:8" ht="12.75">
      <c r="A82" s="77"/>
      <c r="B82" s="77"/>
      <c r="C82" s="77"/>
      <c r="D82" s="77"/>
      <c r="E82" s="77"/>
      <c r="F82" s="77"/>
      <c r="G82" s="77"/>
      <c r="H82" s="77"/>
    </row>
    <row r="83" spans="1:8" ht="12.75">
      <c r="A83" s="76"/>
      <c r="B83" s="81"/>
      <c r="C83" s="81"/>
      <c r="D83" s="79"/>
      <c r="E83" s="92"/>
      <c r="F83" s="93"/>
      <c r="G83" s="92"/>
      <c r="H83" s="77"/>
    </row>
    <row r="84" spans="1:8" ht="12.75">
      <c r="A84" s="84"/>
      <c r="B84" s="77"/>
      <c r="C84" s="77"/>
      <c r="D84" s="88"/>
      <c r="E84" s="94"/>
      <c r="F84" s="94"/>
      <c r="G84" s="94"/>
      <c r="H84" s="77"/>
    </row>
    <row r="85" spans="1:8" ht="12.75">
      <c r="A85" s="84"/>
      <c r="B85" s="84"/>
      <c r="C85" s="77"/>
      <c r="D85" s="79"/>
      <c r="E85" s="95"/>
      <c r="F85" s="94"/>
      <c r="G85" s="95"/>
      <c r="H85" s="77"/>
    </row>
    <row r="86" spans="1:8" ht="12.75">
      <c r="A86" s="77"/>
      <c r="B86" s="77"/>
      <c r="C86" s="77"/>
      <c r="D86" s="88"/>
      <c r="E86" s="94"/>
      <c r="F86" s="94"/>
      <c r="G86" s="94"/>
      <c r="H86" s="77"/>
    </row>
    <row r="87" spans="1:8" ht="12.75">
      <c r="A87" s="84"/>
      <c r="B87" s="77"/>
      <c r="C87" s="77"/>
      <c r="D87" s="88"/>
      <c r="E87" s="94"/>
      <c r="F87" s="94"/>
      <c r="G87" s="94"/>
      <c r="H87" s="77"/>
    </row>
    <row r="88" spans="1:8" ht="12.75">
      <c r="A88" s="84"/>
      <c r="B88" s="77"/>
      <c r="C88" s="77"/>
      <c r="D88" s="79"/>
      <c r="E88" s="95"/>
      <c r="F88" s="94"/>
      <c r="G88" s="95"/>
      <c r="H88" s="77"/>
    </row>
    <row r="89" spans="1:8" ht="12.75">
      <c r="A89" s="77"/>
      <c r="B89" s="77"/>
      <c r="C89" s="77"/>
      <c r="D89" s="88"/>
      <c r="E89" s="94"/>
      <c r="F89" s="94"/>
      <c r="G89" s="94"/>
      <c r="H89" s="77"/>
    </row>
    <row r="90" spans="1:8" ht="12.75">
      <c r="A90" s="76"/>
      <c r="B90" s="81"/>
      <c r="C90" s="81"/>
      <c r="D90" s="79"/>
      <c r="E90" s="92"/>
      <c r="F90" s="93"/>
      <c r="G90" s="92"/>
      <c r="H90" s="77"/>
    </row>
    <row r="91" spans="1:8" ht="12.75">
      <c r="A91" s="84"/>
      <c r="B91" s="77"/>
      <c r="C91" s="77"/>
      <c r="D91" s="85"/>
      <c r="E91" s="94"/>
      <c r="F91" s="94"/>
      <c r="G91" s="94"/>
      <c r="H91" s="77"/>
    </row>
    <row r="92" spans="1:8" ht="12.75">
      <c r="A92" s="84"/>
      <c r="B92" s="77"/>
      <c r="C92" s="77"/>
      <c r="D92" s="79"/>
      <c r="E92" s="95"/>
      <c r="F92" s="95"/>
      <c r="G92" s="95"/>
      <c r="H92" s="77"/>
    </row>
    <row r="93" spans="1:8" ht="12.75">
      <c r="A93" s="77"/>
      <c r="B93" s="77"/>
      <c r="C93" s="77"/>
      <c r="D93" s="85"/>
      <c r="E93" s="95"/>
      <c r="F93" s="95"/>
      <c r="G93" s="95"/>
      <c r="H93" s="77"/>
    </row>
    <row r="94" spans="1:8" ht="12.75">
      <c r="A94" s="84"/>
      <c r="B94" s="77"/>
      <c r="C94" s="77"/>
      <c r="D94" s="85"/>
      <c r="E94" s="95"/>
      <c r="F94" s="95"/>
      <c r="G94" s="95"/>
      <c r="H94" s="77"/>
    </row>
    <row r="95" spans="1:8" ht="12.75">
      <c r="A95" s="84"/>
      <c r="B95" s="77"/>
      <c r="C95" s="77"/>
      <c r="D95" s="79"/>
      <c r="E95" s="95"/>
      <c r="F95" s="95"/>
      <c r="G95" s="95"/>
      <c r="H95" s="77"/>
    </row>
    <row r="96" spans="1:8" ht="12.75">
      <c r="A96" s="77"/>
      <c r="B96" s="77"/>
      <c r="C96" s="77"/>
      <c r="D96" s="88"/>
      <c r="E96" s="94"/>
      <c r="F96" s="94"/>
      <c r="G96" s="94"/>
      <c r="H96" s="77"/>
    </row>
    <row r="97" spans="1:8" ht="12.75">
      <c r="A97" s="84"/>
      <c r="B97" s="77"/>
      <c r="C97" s="77"/>
      <c r="D97" s="88"/>
      <c r="E97" s="94"/>
      <c r="F97" s="94"/>
      <c r="G97" s="94"/>
      <c r="H97" s="77"/>
    </row>
    <row r="98" spans="1:8" ht="12.75">
      <c r="A98" s="84"/>
      <c r="B98" s="77"/>
      <c r="C98" s="77"/>
      <c r="D98" s="79"/>
      <c r="E98" s="95"/>
      <c r="F98" s="94"/>
      <c r="G98" s="95"/>
      <c r="H98" s="77"/>
    </row>
    <row r="99" spans="1:8" ht="12.75">
      <c r="A99" s="77"/>
      <c r="B99" s="77"/>
      <c r="C99" s="77"/>
      <c r="D99" s="88"/>
      <c r="E99" s="94"/>
      <c r="F99" s="94"/>
      <c r="G99" s="94"/>
      <c r="H99" s="77"/>
    </row>
    <row r="100" spans="1:8" ht="12.75">
      <c r="A100" s="84"/>
      <c r="B100" s="77"/>
      <c r="C100" s="77"/>
      <c r="D100" s="88"/>
      <c r="E100" s="94"/>
      <c r="F100" s="94"/>
      <c r="G100" s="94"/>
      <c r="H100" s="77"/>
    </row>
    <row r="101" spans="1:8" ht="12.75">
      <c r="A101" s="84"/>
      <c r="B101" s="84"/>
      <c r="C101" s="77"/>
      <c r="D101" s="79"/>
      <c r="E101" s="95"/>
      <c r="F101" s="94"/>
      <c r="G101" s="95"/>
      <c r="H101" s="77"/>
    </row>
    <row r="102" spans="5:7" ht="12.75">
      <c r="E102" s="94"/>
      <c r="F102" s="94"/>
      <c r="G102" s="94"/>
    </row>
    <row r="103" spans="1:7" ht="12.75">
      <c r="A103" s="76"/>
      <c r="B103" s="77"/>
      <c r="C103" s="77"/>
      <c r="D103" s="77"/>
      <c r="E103" s="94"/>
      <c r="F103" s="94"/>
      <c r="G103" s="94"/>
    </row>
    <row r="104" spans="1:7" ht="12.75">
      <c r="A104" s="77"/>
      <c r="B104" s="77"/>
      <c r="C104" s="77"/>
      <c r="D104" s="77"/>
      <c r="E104" s="94"/>
      <c r="F104" s="94"/>
      <c r="G104" s="94"/>
    </row>
    <row r="105" spans="1:4" ht="12.75">
      <c r="A105" s="76"/>
      <c r="B105" s="77"/>
      <c r="C105" s="77"/>
      <c r="D105" s="77"/>
    </row>
    <row r="106" spans="1:4" ht="12.75">
      <c r="A106" s="77"/>
      <c r="B106" s="77"/>
      <c r="C106" s="77"/>
      <c r="D106" s="77"/>
    </row>
    <row r="107" spans="1:4" ht="12.75">
      <c r="A107" s="76"/>
      <c r="B107" s="76"/>
      <c r="C107" s="76"/>
      <c r="D107" s="78"/>
    </row>
    <row r="108" spans="1:4" ht="12.75">
      <c r="A108" s="79"/>
      <c r="B108" s="79"/>
      <c r="C108" s="79"/>
      <c r="D108" s="79"/>
    </row>
    <row r="109" spans="1:4" ht="12.75">
      <c r="A109" s="35"/>
      <c r="B109" s="35"/>
      <c r="C109" s="36"/>
      <c r="D109" s="36"/>
    </row>
    <row r="110" spans="1:4" ht="12.75">
      <c r="A110" s="35"/>
      <c r="B110" s="35"/>
      <c r="C110" s="36"/>
      <c r="D110" s="36"/>
    </row>
    <row r="111" spans="1:4" ht="12.75">
      <c r="A111" s="35"/>
      <c r="B111" s="35"/>
      <c r="C111" s="36"/>
      <c r="D111" s="36"/>
    </row>
    <row r="112" spans="1:4" ht="12.75">
      <c r="A112" s="35"/>
      <c r="B112" s="35"/>
      <c r="C112" s="36"/>
      <c r="D112" s="36"/>
    </row>
    <row r="113" spans="1:4" ht="12.75">
      <c r="A113" s="37"/>
      <c r="B113" s="35"/>
      <c r="C113" s="36"/>
      <c r="D113" s="36"/>
    </row>
    <row r="115" spans="1:5" ht="12.75">
      <c r="A115" s="77"/>
      <c r="B115" s="77"/>
      <c r="C115" s="85"/>
      <c r="D115" s="85"/>
      <c r="E115" s="85"/>
    </row>
    <row r="116" spans="1:5" ht="12.75">
      <c r="A116" s="77"/>
      <c r="B116" s="77"/>
      <c r="C116" s="85"/>
      <c r="D116" s="85"/>
      <c r="E116" s="85"/>
    </row>
    <row r="117" spans="1:5" ht="12.75">
      <c r="A117" s="77"/>
      <c r="B117" s="77"/>
      <c r="C117" s="88"/>
      <c r="D117" s="88"/>
      <c r="E117" s="88"/>
    </row>
    <row r="118" spans="1:5" ht="12.75">
      <c r="A118" s="77"/>
      <c r="C118" s="96"/>
      <c r="D118" s="96"/>
      <c r="E118" s="96"/>
    </row>
    <row r="119" spans="1:5" ht="12.75">
      <c r="A119" s="97"/>
      <c r="C119" s="77"/>
      <c r="D119" s="77"/>
      <c r="E119" s="77"/>
    </row>
    <row r="120" spans="1:5" ht="12.75">
      <c r="A120" s="77"/>
      <c r="C120" s="96"/>
      <c r="D120" s="96"/>
      <c r="E120" s="96"/>
    </row>
    <row r="121" spans="1:5" ht="12.75">
      <c r="A121" s="97"/>
      <c r="C121" s="77"/>
      <c r="D121" s="77"/>
      <c r="E121" s="77"/>
    </row>
    <row r="122" spans="1:5" ht="12.75">
      <c r="A122" s="77"/>
      <c r="C122" s="96"/>
      <c r="D122" s="96"/>
      <c r="E122" s="96"/>
    </row>
    <row r="123" spans="1:5" ht="12.75">
      <c r="A123" s="97"/>
      <c r="C123" s="77"/>
      <c r="D123" s="77"/>
      <c r="E123" s="77"/>
    </row>
    <row r="124" spans="1:5" ht="12.75">
      <c r="A124" s="77"/>
      <c r="C124" s="96"/>
      <c r="D124" s="96"/>
      <c r="E124" s="96"/>
    </row>
    <row r="125" spans="1:5" ht="12.75">
      <c r="A125" s="97"/>
      <c r="C125" s="77"/>
      <c r="D125" s="77"/>
      <c r="E125" s="77"/>
    </row>
    <row r="126" spans="1:5" ht="12.75">
      <c r="A126" s="77"/>
      <c r="C126" s="96"/>
      <c r="D126" s="96"/>
      <c r="E126" s="96"/>
    </row>
    <row r="127" spans="1:5" ht="12.75">
      <c r="A127" s="77"/>
      <c r="C127" s="96"/>
      <c r="D127" s="96"/>
      <c r="E127" s="96"/>
    </row>
    <row r="128" spans="1:5" ht="12.75">
      <c r="A128" s="77"/>
      <c r="C128" s="77"/>
      <c r="D128" s="77"/>
      <c r="E128" s="77"/>
    </row>
    <row r="129" spans="1:5" ht="12.75">
      <c r="A129" s="77"/>
      <c r="B129" s="77"/>
      <c r="C129" s="77"/>
      <c r="D129" s="77"/>
      <c r="E129" s="77"/>
    </row>
    <row r="130" spans="1:5" ht="12.75">
      <c r="A130" s="77"/>
      <c r="B130" s="77"/>
      <c r="C130" s="77"/>
      <c r="D130" s="77"/>
      <c r="E130" s="77"/>
    </row>
    <row r="131" spans="1:5" ht="12.75">
      <c r="A131" s="77"/>
      <c r="B131" s="77"/>
      <c r="C131" s="77"/>
      <c r="D131" s="77"/>
      <c r="E131" s="77"/>
    </row>
    <row r="132" spans="1:5" ht="12.75">
      <c r="A132" s="77"/>
      <c r="B132" s="77"/>
      <c r="C132" s="77"/>
      <c r="D132" s="77"/>
      <c r="E132" s="77"/>
    </row>
    <row r="133" spans="1:5" ht="12.75">
      <c r="A133" s="77"/>
      <c r="B133" s="77"/>
      <c r="C133" s="77"/>
      <c r="D133" s="77"/>
      <c r="E133" s="77"/>
    </row>
    <row r="134" spans="1:5" ht="12.75">
      <c r="A134" s="77"/>
      <c r="B134" s="77"/>
      <c r="C134" s="77"/>
      <c r="D134" s="77"/>
      <c r="E134" s="77"/>
    </row>
    <row r="135" spans="1:5" ht="12.75">
      <c r="A135" s="77"/>
      <c r="B135" s="77"/>
      <c r="C135" s="77"/>
      <c r="D135" s="77"/>
      <c r="E135" s="77"/>
    </row>
    <row r="136" spans="1:5" ht="12.75">
      <c r="A136" s="77"/>
      <c r="B136" s="77"/>
      <c r="C136" s="77"/>
      <c r="D136" s="77"/>
      <c r="E136" s="77"/>
    </row>
    <row r="137" spans="1:5" ht="12.75">
      <c r="A137" s="77"/>
      <c r="B137" s="77"/>
      <c r="C137" s="77"/>
      <c r="D137" s="77"/>
      <c r="E137" s="77"/>
    </row>
    <row r="138" spans="1:5" ht="12.75">
      <c r="A138" s="77"/>
      <c r="B138" s="77"/>
      <c r="C138" s="77"/>
      <c r="D138" s="77"/>
      <c r="E138" s="77"/>
    </row>
    <row r="139" spans="1:5" ht="12.75">
      <c r="A139" s="77"/>
      <c r="B139" s="77"/>
      <c r="C139" s="77"/>
      <c r="D139" s="77"/>
      <c r="E139" s="77"/>
    </row>
    <row r="140" spans="1:5" ht="12.75">
      <c r="A140" s="77"/>
      <c r="B140" s="77"/>
      <c r="C140" s="77"/>
      <c r="D140" s="77"/>
      <c r="E140" s="77"/>
    </row>
    <row r="141" spans="1:5" ht="12.75">
      <c r="A141" s="77"/>
      <c r="B141" s="77"/>
      <c r="C141" s="77"/>
      <c r="D141" s="77"/>
      <c r="E141" s="77"/>
    </row>
    <row r="142" spans="1:5" ht="12.75">
      <c r="A142" s="77"/>
      <c r="B142" s="77"/>
      <c r="C142" s="77"/>
      <c r="D142" s="77"/>
      <c r="E142" s="77"/>
    </row>
    <row r="143" spans="1:5" ht="12.75">
      <c r="A143" s="77"/>
      <c r="B143" s="77"/>
      <c r="C143" s="77"/>
      <c r="D143" s="77"/>
      <c r="E143" s="77"/>
    </row>
    <row r="144" spans="1:5" ht="12.75">
      <c r="A144" s="77"/>
      <c r="B144" s="77"/>
      <c r="C144" s="77"/>
      <c r="D144" s="77"/>
      <c r="E144" s="77"/>
    </row>
    <row r="145" spans="1:5" ht="12.75">
      <c r="A145" s="77"/>
      <c r="B145" s="77"/>
      <c r="C145" s="77"/>
      <c r="D145" s="77"/>
      <c r="E145" s="77"/>
    </row>
    <row r="146" spans="1:5" ht="12.75">
      <c r="A146" s="77"/>
      <c r="B146" s="77"/>
      <c r="C146" s="77"/>
      <c r="D146" s="77"/>
      <c r="E146" s="77"/>
    </row>
    <row r="147" spans="1:5" ht="12.75">
      <c r="A147" s="77"/>
      <c r="B147" s="77"/>
      <c r="C147" s="77"/>
      <c r="D147" s="77"/>
      <c r="E147" s="77"/>
    </row>
    <row r="148" spans="1:5" ht="12.75">
      <c r="A148" s="77"/>
      <c r="B148" s="77"/>
      <c r="C148" s="77"/>
      <c r="D148" s="77"/>
      <c r="E148" s="77"/>
    </row>
    <row r="149" spans="1:5" ht="12.75">
      <c r="A149" s="77"/>
      <c r="B149" s="77"/>
      <c r="C149" s="77"/>
      <c r="D149" s="77"/>
      <c r="E149" s="77"/>
    </row>
    <row r="150" spans="1:5" ht="12.75">
      <c r="A150" s="77"/>
      <c r="B150" s="77"/>
      <c r="C150" s="77"/>
      <c r="D150" s="77"/>
      <c r="E150" s="77"/>
    </row>
    <row r="151" spans="1:5" ht="12.75">
      <c r="A151" s="77"/>
      <c r="B151" s="77"/>
      <c r="C151" s="77"/>
      <c r="D151" s="77"/>
      <c r="E151" s="77"/>
    </row>
    <row r="152" spans="1:5" ht="12.75">
      <c r="A152" s="77"/>
      <c r="B152" s="77"/>
      <c r="C152" s="77"/>
      <c r="D152" s="77"/>
      <c r="E152" s="77"/>
    </row>
    <row r="153" spans="1:5" ht="12.75">
      <c r="A153" s="77"/>
      <c r="B153" s="77"/>
      <c r="C153" s="77"/>
      <c r="D153" s="77"/>
      <c r="E153" s="77"/>
    </row>
    <row r="154" spans="1:5" ht="12.75">
      <c r="A154" s="77"/>
      <c r="B154" s="77"/>
      <c r="C154" s="77"/>
      <c r="D154" s="77"/>
      <c r="E154" s="77"/>
    </row>
  </sheetData>
  <sheetProtection/>
  <printOptions horizontalCentered="1"/>
  <pageMargins left="0.7480314960629921" right="0.75" top="0.61" bottom="1.9" header="0.2362204724409449" footer="0.44"/>
  <pageSetup horizontalDpi="300" verticalDpi="300" orientation="portrait" paperSize="9" r:id="rId1"/>
  <headerFooter alignWithMargins="0">
    <oddHeader>&amp;LECONOMIA AGRARIA
CURSO 2001</oddHeader>
    <oddFooter>&amp;CPágina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Catedra de Economia Agraria</dc:creator>
  <cp:keywords/>
  <dc:description/>
  <cp:lastModifiedBy>José María Prado</cp:lastModifiedBy>
  <cp:lastPrinted>2022-05-27T12:55:30Z</cp:lastPrinted>
  <dcterms:created xsi:type="dcterms:W3CDTF">2000-03-28T13:28:23Z</dcterms:created>
  <dcterms:modified xsi:type="dcterms:W3CDTF">2023-10-06T13:22:12Z</dcterms:modified>
  <cp:category/>
  <cp:version/>
  <cp:contentType/>
  <cp:contentStatus/>
</cp:coreProperties>
</file>